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ORDENADORIA DE PROJETOS\PROJETOS 2019\CUIABÁ\SVS (Licitação)\3_Planilha Orçamentaria\"/>
    </mc:Choice>
  </mc:AlternateContent>
  <bookViews>
    <workbookView xWindow="0" yWindow="0" windowWidth="28800" windowHeight="12330"/>
  </bookViews>
  <sheets>
    <sheet name="PLANILHA ORÇAMENTARI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'PLANILHA ORÇAMENTARIA'!$A$1:$A$491</definedName>
    <definedName name="A">[3]ELÉTRICA!#REF!</definedName>
    <definedName name="BDI">'[3]estimativa de custo IRMA DULCE'!$I$7</definedName>
    <definedName name="COMPOSICAO133">[3]ELÉTRICA!#REF!</definedName>
    <definedName name="COMPOSICAOC138">[3]INFRA!#REF!</definedName>
    <definedName name="COMPOSICAOE131">[3]ELÉTRICA!#REF!</definedName>
    <definedName name="COMPOSICAOE132">[3]ELÉTRICA!#REF!</definedName>
    <definedName name="COMPOSICAOE133">[3]ELÉTRICA!#REF!</definedName>
    <definedName name="COMPOSICAOE134">[3]ELÉTRICA!#REF!</definedName>
    <definedName name="COMPOSICAOE136">[3]ELÉTRICA!$F$25</definedName>
    <definedName name="COMPOSICAOE137">[3]ELÉTRICA!#REF!</definedName>
    <definedName name="COMPOSICAOE139">[3]ELÉTRICA!#REF!</definedName>
    <definedName name="COMPOSICAOE140">[3]ELÉTRICA!#REF!</definedName>
    <definedName name="COMPOSICAOE141">[3]ELÉTRICA!#REF!</definedName>
    <definedName name="COMPOSICAOE142">[3]ELÉTRICA!#REF!</definedName>
    <definedName name="COMPOSICAOE143">[3]ELÉTRICA!#REF!</definedName>
    <definedName name="COMPOSICAOE144">[3]ELÉTRICA!#REF!</definedName>
    <definedName name="COMPOSICAOE145">[3]ELÉTRICA!#REF!</definedName>
    <definedName name="COMPOSICAOE146">[3]ELÉTRICA!#REF!</definedName>
    <definedName name="COMPOSICAOE147">[3]ELÉTRICA!#REF!</definedName>
    <definedName name="COMPOSICAOE148">[3]ELÉTRICA!#REF!</definedName>
    <definedName name="COMPOSICAOE149">[3]ELÉTRICA!#REF!</definedName>
    <definedName name="COMPOSICAOE150">[3]ELÉTRICA!#REF!</definedName>
    <definedName name="COMPOSICAOE151">[3]ELÉTRICA!#REF!</definedName>
    <definedName name="COMPOSICAOE152">[3]ELÉTRICA!#REF!</definedName>
    <definedName name="COMPOSICAOE154">[3]ELÉTRICA!#REF!</definedName>
    <definedName name="COMPOSICAOE19">#REF!</definedName>
    <definedName name="COMPOSICAOE20">#REF!</definedName>
    <definedName name="COMPOSICAOE21">#REF!</definedName>
    <definedName name="COMPOSICAOE22">#REF!</definedName>
    <definedName name="COMPOSICAOE23">#REF!</definedName>
    <definedName name="COMPOSICAOE24">#REF!</definedName>
    <definedName name="COMPOSICAOI1">#REF!</definedName>
    <definedName name="COMPOSICAOI10">#REF!</definedName>
    <definedName name="COMPOSICAOI100">[3]INFRA!$F$80</definedName>
    <definedName name="COMPOSICAOI101">[3]INFRA!$F$98</definedName>
    <definedName name="COMPOSICAOI102">[3]INFRA!$F$116</definedName>
    <definedName name="COMPOSICAOI103">[3]INFRA!$F$134</definedName>
    <definedName name="COMPOSICAOI104">[3]INFRA!$F$152</definedName>
    <definedName name="COMPOSICAOI105">[3]INFRA!$F$170</definedName>
    <definedName name="COMPOSICAOI106">[3]INFRA!$F$188</definedName>
    <definedName name="COMPOSICAOI107">[3]INFRA!$F$206</definedName>
    <definedName name="COMPOSICAOI108">[3]INFRA!$F$224</definedName>
    <definedName name="COMPOSICAOI109">[3]INFRA!#REF!</definedName>
    <definedName name="COMPOSICAOI11">#REF!</definedName>
    <definedName name="COMPOSICAOI110">[3]INFRA!#REF!</definedName>
    <definedName name="COMPOSICAOI111">[3]INFRA!$F$242</definedName>
    <definedName name="COMPOSICAOI112">[3]INFRA!$F$261</definedName>
    <definedName name="COMPOSICAOI113">[3]INFRA!$F$279</definedName>
    <definedName name="COMPOSICAOI114">[3]INFRA!#REF!</definedName>
    <definedName name="COMPOSICAOI115">[3]INFRA!#REF!</definedName>
    <definedName name="COMPOSICAOI116">[3]INFRA!$F$297</definedName>
    <definedName name="COMPOSICAOI117">[3]INFRA!#REF!</definedName>
    <definedName name="COMPOSICAOI118">[3]INFRA!$F$315</definedName>
    <definedName name="COMPOSICAOI119">[3]INFRA!#REF!</definedName>
    <definedName name="COMPOSICAOI12">#REF!</definedName>
    <definedName name="COMPOSICAOI120">[3]INFRA!$F$334</definedName>
    <definedName name="COMPOSICAOI121">[3]INFRA!$F$352</definedName>
    <definedName name="COMPOSICAOI122">[3]INFRA!$F$370</definedName>
    <definedName name="COMPOSICAOI123">[3]INFRA!$F$388</definedName>
    <definedName name="COMPOSICAOI124">[3]INFRA!$F$406</definedName>
    <definedName name="COMPOSICAOI125">[3]INFRA!$F$424</definedName>
    <definedName name="COMPOSICAOI126">[3]INFRA!$F$442</definedName>
    <definedName name="COMPOSICAOI127">[3]INFRA!$F$460</definedName>
    <definedName name="COMPOSICAOI128">[3]INFRA!$F$478</definedName>
    <definedName name="COMPOSICAOI129">[3]INFRA!$F$496</definedName>
    <definedName name="COMPOSICAOI13">#REF!</definedName>
    <definedName name="COMPOSICAOI130">[3]INFRA!$F$514</definedName>
    <definedName name="COMPOSICAOI135">[3]ELÉTRICA!#REF!</definedName>
    <definedName name="COMPOSICAOI14">#REF!</definedName>
    <definedName name="COMPOSICAOI15">#REF!</definedName>
    <definedName name="COMPOSICAOI153">[3]INFRA!#REF!</definedName>
    <definedName name="COMPOSICAOI155">[3]INFRA!#REF!</definedName>
    <definedName name="COMPOSICAOI156">[3]INFRA!#REF!</definedName>
    <definedName name="COMPOSICAOI157">[3]INFRA!#REF!</definedName>
    <definedName name="COMPOSICAOI16">#REF!</definedName>
    <definedName name="COMPOSICAOI17">#REF!</definedName>
    <definedName name="COMPOSICAOI18">#REF!</definedName>
    <definedName name="COMPOSICAOI2">#REF!</definedName>
    <definedName name="COMPOSICAOI200">[3]INFRA!#REF!</definedName>
    <definedName name="COMPOSICAOI202">[3]INFRA!#REF!</definedName>
    <definedName name="COMPOSICAOI203">[3]INFRA!$F$532</definedName>
    <definedName name="COMPOSICAOI204">[3]INFRA!#REF!</definedName>
    <definedName name="COMPOSICAOI3">#REF!</definedName>
    <definedName name="COMPOSICAOI4">#REF!</definedName>
    <definedName name="COMPOSICAOI5">#REF!</definedName>
    <definedName name="COMPOSICAOI6">#REF!</definedName>
    <definedName name="COMPOSICAOI7">#REF!</definedName>
    <definedName name="COMPOSICAOI8">#REF!</definedName>
    <definedName name="COMPOSICAOI87">[3]INFRA!#REF!</definedName>
    <definedName name="COMPOSICAOI88">[3]INFRA!#REF!</definedName>
    <definedName name="COMPOSICAOI89">[3]INFRA!#REF!</definedName>
    <definedName name="COMPOSICAOI9">[3]INFRA!$F$27</definedName>
    <definedName name="COMPOSICAOI90">[3]INFRA!#REF!</definedName>
    <definedName name="COMPOSICAOI91">[3]INFRA!#REF!</definedName>
    <definedName name="COMPOSICAOI92">[3]INFRA!#REF!</definedName>
    <definedName name="COMPOSICAOI93">[3]INFRA!#REF!</definedName>
    <definedName name="COMPOSICAOI94">[3]INFRA!#REF!</definedName>
    <definedName name="COMPOSICAOI95">[3]INFRA!$F$44</definedName>
    <definedName name="COMPOSICAOI96">[3]INFRA!#REF!</definedName>
    <definedName name="COMPOSICAOI97">[3]INFRA!#REF!</definedName>
    <definedName name="COMPOSICAOI98">[3]INFRA!#REF!</definedName>
    <definedName name="COMPOSICAOI99">[3]INFRA!$F$62</definedName>
    <definedName name="COMPOSICAOL64">'[3]LÓGICA 2'!$F$24</definedName>
    <definedName name="COMPOSICAOL65">'[3]LÓGICA 2'!$F$42</definedName>
    <definedName name="COMPOSICAOL67">'[3]LÓGICA 2'!$F$78</definedName>
    <definedName name="COMPOSICAOL68">'[3]LÓGICA 2'!$F$96</definedName>
    <definedName name="COMPOSICAOL69">'[3]LÓGICA 2'!$F$116</definedName>
    <definedName name="COMPOSICAOL70">'[3]LÓGICA 2'!$F$134</definedName>
    <definedName name="COMPOSICAOL71">'[3]LÓGICA 2'!#REF!</definedName>
    <definedName name="COMPOSICAOL72">'[3]LÓGICA 2'!$F$155</definedName>
    <definedName name="COMPOSICAOL73">'[3]LÓGICA 2'!$F$177</definedName>
    <definedName name="COMPOSICAOL74">'[3]LÓGICA 2'!#REF!</definedName>
    <definedName name="COMPOSICAOL75">'[3]LÓGICA 2'!#REF!</definedName>
    <definedName name="COMPOSICAOL76">'[3]LÓGICA 2'!$F$195</definedName>
    <definedName name="COMPOSICAOL77">'[3]LÓGICA 2'!$F$213</definedName>
    <definedName name="COMPOSICAOL78">'[3]LÓGICA 2'!$F$231</definedName>
    <definedName name="COMPOSICAOL79">'[3]LÓGICA 2'!$F$249</definedName>
    <definedName name="COMPOSICAOL80">'[3]LÓGICA 2'!$F$267</definedName>
    <definedName name="COMPOSICAOL81">'[3]LÓGICA 2'!$F$285</definedName>
    <definedName name="COMPOSICAOL82">'[3]LÓGICA 2'!$F$303</definedName>
    <definedName name="COMPOSICAOL83">'[3]LÓGICA 2'!#REF!</definedName>
    <definedName name="COMPOSICAOL84">'[3]LÓGICA 2'!$F$321</definedName>
    <definedName name="COMPOSICAOL85">'[3]LÓGICA 2'!$F$339</definedName>
    <definedName name="COMPOSICAOL86">'[3]LÓGICA 2'!$F$357</definedName>
    <definedName name="COMPOSICAOL87">'[3]LÓGICA 2'!$F$374</definedName>
    <definedName name="eqrrewr">[3]INFRA!#REF!</definedName>
    <definedName name="EQT_TB_ESQUADRIA_N°_ESQUADRIA">[4]!TB_ESQUADRIA[N°_ESQUADRIA]</definedName>
    <definedName name="ETQ_Fonte">[4]!TB_Fonte[FONTE]</definedName>
    <definedName name="ETQ_ID_TB_GERAL">[4]!TB_Geral[ID]</definedName>
    <definedName name="ETQ_Resumo_Bitola_Aço">[4]!TB_Resultado_Aço_SETOP[Ø_BITOLA_'[MM']]</definedName>
    <definedName name="ETQ_TB_AGRUPADOR">[4]!TB_Agrupador[AGRUPADOR]</definedName>
    <definedName name="ETQ_TB_AGRUPADOR_ID">[4]!TB_AGRUPADOR_1[ID]</definedName>
    <definedName name="ETQ_TB_ESPECIFICAÇÃO_ID_ESPECIFICAÇÃO">[4]!TB_ESPECIFICAÇÃO[ID_ESPECIFICAÇÃO]</definedName>
    <definedName name="ETQ_TB_ID_Alvenaria">[4]!TB_LEVANTAMENTO_ACABAMENTO33[ID]</definedName>
    <definedName name="ETQ_TB_LEVANTAMENTO_ACABAMENTO_ID">[5]!TB_LEVANTAMENTO_ACABAMENTO[ID]</definedName>
    <definedName name="ETQ_TB_TIPO">[4]!TB_TIPO[TIPO]</definedName>
    <definedName name="ETQ_TB_TIPO_ESQUADRIA">[4]!TB_TIPO_ESQUADRIA[TIPO_ESQ]</definedName>
    <definedName name="ETQ_TB_TIPO_FORMA">[4]!TB_TIPO_FORMA[FORMA ATEX]</definedName>
    <definedName name="ETQ_TB_TIPO_ITEM">[4]!TB_TIPO_ITEM[TIPO_ITEM]</definedName>
    <definedName name="ETQ_TB_UNIDADES">[4]!TB_Unidades[UNIDADE]</definedName>
    <definedName name="ETQ_Tipo_Cobertura">#REF!</definedName>
    <definedName name="ETQ_Tipo_Elemento_Drenagem">#REF!</definedName>
    <definedName name="ETQ_Tipo_Impermeabilização">#REF!</definedName>
    <definedName name="ETQ_Tipo_Índice">[4]!TB_Tipo_Índice_Geral[TIPO_ÍNDICE]</definedName>
    <definedName name="ETQ_Tipo_Instalação_HidroSanitária">[4]!TB_Tipo_Item_Geral[TIPO_ITEM]</definedName>
    <definedName name="ETQ_Tipo_Metodologia">[4]!TB_Tipo_Metologia_Calculo[[#All],[METOLOGIA_CÁLCULO]]</definedName>
    <definedName name="ETQ_Tipo_Peça">[4]!TB_Tipo_Peça[TIPO_PEÇA]</definedName>
    <definedName name="ETQ_Tipo_Vedação">[4]!TB_Tipo_Vedação[TIPO_VEDAÇÃO]</definedName>
    <definedName name="RODATETO">[3]ELÉTRICA!#REF!</definedName>
    <definedName name="RODATETO1">[3]ELÉTRICA!#REF!</definedName>
    <definedName name="Serviços">[6]Solum!$A$3:$AD$2430</definedName>
    <definedName name="TB_Inclinação">[4]!TB_Fórmula_Inclinação[#Data]</definedName>
    <definedName name="UN">'PLANILHA ORÇAMENTARIA'!#REF!</definedName>
    <definedName name="VERG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4" i="1" l="1"/>
  <c r="E483" i="1"/>
  <c r="E482" i="1"/>
  <c r="E481" i="1"/>
  <c r="E480" i="1"/>
  <c r="E479" i="1"/>
  <c r="E478" i="1"/>
  <c r="E477" i="1"/>
  <c r="E476" i="1"/>
  <c r="E473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4" i="1"/>
  <c r="E441" i="1"/>
  <c r="E438" i="1"/>
  <c r="E437" i="1"/>
  <c r="E436" i="1"/>
  <c r="E435" i="1"/>
  <c r="E434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29" i="1" s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69" i="1"/>
  <c r="E267" i="1"/>
  <c r="E268" i="1" s="1"/>
  <c r="E265" i="1"/>
  <c r="E266" i="1" s="1"/>
  <c r="E262" i="1"/>
  <c r="E261" i="1"/>
  <c r="E260" i="1"/>
  <c r="E259" i="1"/>
  <c r="E258" i="1"/>
  <c r="E257" i="1"/>
  <c r="E256" i="1"/>
  <c r="E253" i="1"/>
  <c r="E252" i="1"/>
  <c r="E251" i="1"/>
  <c r="E250" i="1"/>
  <c r="E249" i="1"/>
  <c r="E248" i="1"/>
  <c r="E247" i="1"/>
  <c r="E243" i="1"/>
  <c r="E242" i="1"/>
  <c r="E241" i="1"/>
  <c r="E240" i="1"/>
  <c r="E238" i="1"/>
  <c r="E239" i="1" s="1"/>
  <c r="E235" i="1"/>
  <c r="E234" i="1"/>
  <c r="E233" i="1"/>
  <c r="E232" i="1"/>
  <c r="E231" i="1"/>
  <c r="E230" i="1"/>
  <c r="E227" i="1"/>
  <c r="E226" i="1"/>
  <c r="E225" i="1"/>
  <c r="E224" i="1"/>
  <c r="E221" i="1"/>
  <c r="E220" i="1"/>
  <c r="E219" i="1"/>
  <c r="E216" i="1"/>
  <c r="E215" i="1"/>
  <c r="E214" i="1"/>
  <c r="E213" i="1"/>
  <c r="E212" i="1"/>
  <c r="E211" i="1"/>
  <c r="E210" i="1"/>
  <c r="E209" i="1"/>
  <c r="E208" i="1"/>
  <c r="E207" i="1"/>
  <c r="E204" i="1"/>
  <c r="E203" i="1"/>
  <c r="E202" i="1"/>
  <c r="E201" i="1"/>
  <c r="E200" i="1"/>
  <c r="E199" i="1"/>
  <c r="E198" i="1"/>
  <c r="E197" i="1"/>
  <c r="E194" i="1"/>
  <c r="E193" i="1"/>
  <c r="E192" i="1"/>
  <c r="E191" i="1"/>
  <c r="E190" i="1"/>
  <c r="E189" i="1"/>
  <c r="E188" i="1"/>
  <c r="E182" i="1"/>
  <c r="E181" i="1"/>
  <c r="E180" i="1"/>
  <c r="E179" i="1"/>
  <c r="E178" i="1"/>
  <c r="E177" i="1"/>
  <c r="E176" i="1"/>
  <c r="E175" i="1"/>
  <c r="E174" i="1"/>
  <c r="E173" i="1"/>
  <c r="E172" i="1"/>
  <c r="E166" i="1"/>
  <c r="E165" i="1"/>
  <c r="E164" i="1"/>
  <c r="E163" i="1"/>
  <c r="E162" i="1"/>
  <c r="E161" i="1"/>
  <c r="E160" i="1"/>
  <c r="E159" i="1"/>
  <c r="E158" i="1"/>
  <c r="E157" i="1"/>
  <c r="E156" i="1"/>
  <c r="E153" i="1"/>
  <c r="E152" i="1"/>
  <c r="E151" i="1"/>
  <c r="E148" i="1"/>
  <c r="E147" i="1"/>
  <c r="E144" i="1"/>
  <c r="E143" i="1"/>
  <c r="E142" i="1"/>
  <c r="E141" i="1"/>
  <c r="E140" i="1"/>
  <c r="E139" i="1"/>
  <c r="E138" i="1"/>
  <c r="E135" i="1"/>
  <c r="E134" i="1"/>
  <c r="E133" i="1"/>
  <c r="E132" i="1"/>
  <c r="E131" i="1"/>
  <c r="E129" i="1"/>
  <c r="E128" i="1"/>
  <c r="E125" i="1"/>
  <c r="E124" i="1"/>
  <c r="E123" i="1"/>
  <c r="E120" i="1"/>
  <c r="E117" i="1"/>
  <c r="E116" i="1"/>
  <c r="E115" i="1"/>
  <c r="E114" i="1"/>
  <c r="E113" i="1"/>
  <c r="E112" i="1"/>
  <c r="E111" i="1"/>
  <c r="E110" i="1"/>
  <c r="E109" i="1"/>
  <c r="E106" i="1"/>
  <c r="E105" i="1"/>
  <c r="E104" i="1"/>
  <c r="E103" i="1"/>
  <c r="E101" i="1"/>
  <c r="E100" i="1"/>
  <c r="E99" i="1"/>
  <c r="E98" i="1"/>
  <c r="E97" i="1"/>
  <c r="E96" i="1"/>
  <c r="E95" i="1"/>
  <c r="E94" i="1"/>
  <c r="E93" i="1"/>
  <c r="E92" i="1"/>
  <c r="E91" i="1"/>
  <c r="E90" i="1"/>
  <c r="E87" i="1"/>
  <c r="E86" i="1"/>
  <c r="G85" i="1"/>
  <c r="H85" i="1" s="1"/>
  <c r="E85" i="1"/>
  <c r="E84" i="1"/>
  <c r="E83" i="1"/>
  <c r="E82" i="1"/>
  <c r="E81" i="1"/>
  <c r="E78" i="1"/>
  <c r="E77" i="1"/>
  <c r="E74" i="1"/>
  <c r="E73" i="1"/>
  <c r="E72" i="1"/>
  <c r="E71" i="1"/>
  <c r="E70" i="1"/>
  <c r="E67" i="1"/>
  <c r="G66" i="1"/>
  <c r="E65" i="1"/>
  <c r="E66" i="1" s="1"/>
  <c r="E64" i="1"/>
  <c r="E63" i="1"/>
  <c r="E62" i="1"/>
  <c r="E61" i="1"/>
  <c r="E60" i="1"/>
  <c r="E57" i="1"/>
  <c r="E56" i="1"/>
  <c r="E55" i="1"/>
  <c r="E54" i="1"/>
  <c r="E53" i="1"/>
  <c r="E52" i="1"/>
  <c r="E51" i="1"/>
  <c r="E50" i="1"/>
  <c r="E45" i="1"/>
  <c r="E43" i="1"/>
  <c r="E42" i="1"/>
  <c r="E41" i="1"/>
  <c r="E40" i="1"/>
  <c r="E39" i="1"/>
  <c r="E38" i="1"/>
  <c r="E36" i="1"/>
  <c r="E35" i="1"/>
  <c r="E34" i="1"/>
  <c r="E30" i="1"/>
  <c r="E29" i="1"/>
  <c r="E28" i="1"/>
  <c r="E27" i="1"/>
  <c r="E26" i="1"/>
  <c r="E25" i="1"/>
  <c r="G20" i="1"/>
  <c r="H20" i="1" s="1"/>
  <c r="G9" i="1"/>
  <c r="H9" i="1" s="1"/>
  <c r="E2" i="1"/>
  <c r="G305" i="1" s="1"/>
  <c r="H305" i="1" s="1"/>
  <c r="A488" i="1"/>
  <c r="G14" i="1" l="1"/>
  <c r="H14" i="1" s="1"/>
  <c r="G26" i="1"/>
  <c r="H26" i="1" s="1"/>
  <c r="G30" i="1"/>
  <c r="H30" i="1" s="1"/>
  <c r="G54" i="1"/>
  <c r="H54" i="1" s="1"/>
  <c r="G67" i="1"/>
  <c r="H67" i="1" s="1"/>
  <c r="G71" i="1"/>
  <c r="H71" i="1" s="1"/>
  <c r="G81" i="1"/>
  <c r="H81" i="1" s="1"/>
  <c r="G90" i="1"/>
  <c r="H90" i="1" s="1"/>
  <c r="G124" i="1"/>
  <c r="H124" i="1" s="1"/>
  <c r="G11" i="1"/>
  <c r="H11" i="1" s="1"/>
  <c r="G18" i="1"/>
  <c r="H18" i="1" s="1"/>
  <c r="G65" i="1"/>
  <c r="H65" i="1" s="1"/>
  <c r="G84" i="1"/>
  <c r="H84" i="1" s="1"/>
  <c r="G105" i="1"/>
  <c r="H105" i="1" s="1"/>
  <c r="G114" i="1"/>
  <c r="H114" i="1" s="1"/>
  <c r="G138" i="1"/>
  <c r="H138" i="1" s="1"/>
  <c r="G148" i="1"/>
  <c r="H148" i="1" s="1"/>
  <c r="G152" i="1"/>
  <c r="H152" i="1" s="1"/>
  <c r="G159" i="1"/>
  <c r="H159" i="1" s="1"/>
  <c r="G194" i="1"/>
  <c r="H194" i="1" s="1"/>
  <c r="G201" i="1"/>
  <c r="H201" i="1" s="1"/>
  <c r="G226" i="1"/>
  <c r="H226" i="1" s="1"/>
  <c r="G243" i="1"/>
  <c r="H243" i="1" s="1"/>
  <c r="G252" i="1"/>
  <c r="H252" i="1" s="1"/>
  <c r="G260" i="1"/>
  <c r="H260" i="1" s="1"/>
  <c r="G278" i="1"/>
  <c r="H278" i="1" s="1"/>
  <c r="G284" i="1"/>
  <c r="H284" i="1" s="1"/>
  <c r="G293" i="1"/>
  <c r="H293" i="1" s="1"/>
  <c r="G296" i="1"/>
  <c r="H296" i="1" s="1"/>
  <c r="G308" i="1"/>
  <c r="H308" i="1" s="1"/>
  <c r="G15" i="1"/>
  <c r="H15" i="1" s="1"/>
  <c r="G33" i="1"/>
  <c r="H33" i="1" s="1"/>
  <c r="G35" i="1"/>
  <c r="H35" i="1" s="1"/>
  <c r="G40" i="1"/>
  <c r="H40" i="1" s="1"/>
  <c r="G45" i="1"/>
  <c r="H45" i="1" s="1"/>
  <c r="G63" i="1"/>
  <c r="H63" i="1" s="1"/>
  <c r="G78" i="1"/>
  <c r="H78" i="1" s="1"/>
  <c r="G82" i="1"/>
  <c r="H82" i="1" s="1"/>
  <c r="G98" i="1"/>
  <c r="H98" i="1" s="1"/>
  <c r="G103" i="1"/>
  <c r="H103" i="1" s="1"/>
  <c r="G112" i="1"/>
  <c r="H112" i="1" s="1"/>
  <c r="G125" i="1"/>
  <c r="H125" i="1" s="1"/>
  <c r="G129" i="1"/>
  <c r="H129" i="1" s="1"/>
  <c r="G134" i="1"/>
  <c r="H134" i="1" s="1"/>
  <c r="G141" i="1"/>
  <c r="H141" i="1" s="1"/>
  <c r="G144" i="1"/>
  <c r="H144" i="1" s="1"/>
  <c r="G162" i="1"/>
  <c r="H162" i="1" s="1"/>
  <c r="G165" i="1"/>
  <c r="H165" i="1" s="1"/>
  <c r="G192" i="1"/>
  <c r="H192" i="1" s="1"/>
  <c r="G220" i="1"/>
  <c r="H220" i="1" s="1"/>
  <c r="G224" i="1"/>
  <c r="H224" i="1" s="1"/>
  <c r="G240" i="1"/>
  <c r="H240" i="1" s="1"/>
  <c r="G269" i="1"/>
  <c r="H269" i="1" s="1"/>
  <c r="G287" i="1"/>
  <c r="H287" i="1" s="1"/>
  <c r="G299" i="1"/>
  <c r="H299" i="1" s="1"/>
  <c r="G441" i="1"/>
  <c r="H441" i="1" s="1"/>
  <c r="H442" i="1" s="1"/>
  <c r="G428" i="1"/>
  <c r="H428" i="1" s="1"/>
  <c r="G426" i="1"/>
  <c r="H426" i="1" s="1"/>
  <c r="G424" i="1"/>
  <c r="H424" i="1" s="1"/>
  <c r="G422" i="1"/>
  <c r="H422" i="1" s="1"/>
  <c r="G420" i="1"/>
  <c r="H420" i="1" s="1"/>
  <c r="G418" i="1"/>
  <c r="H418" i="1" s="1"/>
  <c r="G416" i="1"/>
  <c r="H416" i="1" s="1"/>
  <c r="G414" i="1"/>
  <c r="H414" i="1" s="1"/>
  <c r="G412" i="1"/>
  <c r="H412" i="1" s="1"/>
  <c r="G410" i="1"/>
  <c r="H410" i="1" s="1"/>
  <c r="G353" i="1"/>
  <c r="H353" i="1" s="1"/>
  <c r="G351" i="1"/>
  <c r="H351" i="1" s="1"/>
  <c r="G349" i="1"/>
  <c r="H349" i="1" s="1"/>
  <c r="G347" i="1"/>
  <c r="H347" i="1" s="1"/>
  <c r="G345" i="1"/>
  <c r="H345" i="1" s="1"/>
  <c r="G343" i="1"/>
  <c r="H343" i="1" s="1"/>
  <c r="G341" i="1"/>
  <c r="H341" i="1" s="1"/>
  <c r="G339" i="1"/>
  <c r="H339" i="1" s="1"/>
  <c r="G337" i="1"/>
  <c r="H337" i="1" s="1"/>
  <c r="G335" i="1"/>
  <c r="H335" i="1" s="1"/>
  <c r="G333" i="1"/>
  <c r="H333" i="1" s="1"/>
  <c r="G469" i="1"/>
  <c r="H469" i="1" s="1"/>
  <c r="G467" i="1"/>
  <c r="H467" i="1" s="1"/>
  <c r="G465" i="1"/>
  <c r="H465" i="1" s="1"/>
  <c r="G463" i="1"/>
  <c r="H463" i="1" s="1"/>
  <c r="G461" i="1"/>
  <c r="H461" i="1" s="1"/>
  <c r="G459" i="1"/>
  <c r="H459" i="1" s="1"/>
  <c r="G457" i="1"/>
  <c r="H457" i="1" s="1"/>
  <c r="G455" i="1"/>
  <c r="H455" i="1" s="1"/>
  <c r="G453" i="1"/>
  <c r="H453" i="1" s="1"/>
  <c r="G451" i="1"/>
  <c r="H451" i="1" s="1"/>
  <c r="G449" i="1"/>
  <c r="H449" i="1" s="1"/>
  <c r="G437" i="1"/>
  <c r="H437" i="1" s="1"/>
  <c r="G435" i="1"/>
  <c r="H435" i="1" s="1"/>
  <c r="G406" i="1"/>
  <c r="H406" i="1" s="1"/>
  <c r="G404" i="1"/>
  <c r="H404" i="1" s="1"/>
  <c r="G402" i="1"/>
  <c r="H402" i="1" s="1"/>
  <c r="G400" i="1"/>
  <c r="H400" i="1" s="1"/>
  <c r="G398" i="1"/>
  <c r="H398" i="1" s="1"/>
  <c r="G396" i="1"/>
  <c r="H396" i="1" s="1"/>
  <c r="G394" i="1"/>
  <c r="H394" i="1" s="1"/>
  <c r="G392" i="1"/>
  <c r="H392" i="1" s="1"/>
  <c r="G390" i="1"/>
  <c r="H390" i="1" s="1"/>
  <c r="G388" i="1"/>
  <c r="H388" i="1" s="1"/>
  <c r="G386" i="1"/>
  <c r="H386" i="1" s="1"/>
  <c r="G384" i="1"/>
  <c r="H384" i="1" s="1"/>
  <c r="G382" i="1"/>
  <c r="H382" i="1" s="1"/>
  <c r="G380" i="1"/>
  <c r="H380" i="1" s="1"/>
  <c r="G378" i="1"/>
  <c r="H378" i="1" s="1"/>
  <c r="G376" i="1"/>
  <c r="H376" i="1" s="1"/>
  <c r="G374" i="1"/>
  <c r="H374" i="1" s="1"/>
  <c r="G372" i="1"/>
  <c r="H372" i="1" s="1"/>
  <c r="G370" i="1"/>
  <c r="H370" i="1" s="1"/>
  <c r="G368" i="1"/>
  <c r="H368" i="1" s="1"/>
  <c r="G366" i="1"/>
  <c r="H366" i="1" s="1"/>
  <c r="G364" i="1"/>
  <c r="H364" i="1" s="1"/>
  <c r="G362" i="1"/>
  <c r="H362" i="1" s="1"/>
  <c r="G360" i="1"/>
  <c r="H360" i="1" s="1"/>
  <c r="G483" i="1"/>
  <c r="H483" i="1" s="1"/>
  <c r="G481" i="1"/>
  <c r="H481" i="1" s="1"/>
  <c r="G479" i="1"/>
  <c r="H479" i="1" s="1"/>
  <c r="G477" i="1"/>
  <c r="H477" i="1" s="1"/>
  <c r="G444" i="1"/>
  <c r="H444" i="1" s="1"/>
  <c r="H445" i="1" s="1"/>
  <c r="G473" i="1"/>
  <c r="H473" i="1" s="1"/>
  <c r="H474" i="1" s="1"/>
  <c r="G429" i="1"/>
  <c r="H429" i="1" s="1"/>
  <c r="G427" i="1"/>
  <c r="H427" i="1" s="1"/>
  <c r="G425" i="1"/>
  <c r="H425" i="1" s="1"/>
  <c r="G423" i="1"/>
  <c r="H423" i="1" s="1"/>
  <c r="G421" i="1"/>
  <c r="H421" i="1" s="1"/>
  <c r="G419" i="1"/>
  <c r="H419" i="1" s="1"/>
  <c r="G417" i="1"/>
  <c r="H417" i="1" s="1"/>
  <c r="G415" i="1"/>
  <c r="H415" i="1" s="1"/>
  <c r="G413" i="1"/>
  <c r="H413" i="1" s="1"/>
  <c r="G411" i="1"/>
  <c r="H411" i="1" s="1"/>
  <c r="G409" i="1"/>
  <c r="H409" i="1" s="1"/>
  <c r="G354" i="1"/>
  <c r="H354" i="1" s="1"/>
  <c r="G352" i="1"/>
  <c r="H352" i="1" s="1"/>
  <c r="G350" i="1"/>
  <c r="H350" i="1" s="1"/>
  <c r="G348" i="1"/>
  <c r="H348" i="1" s="1"/>
  <c r="G346" i="1"/>
  <c r="H346" i="1" s="1"/>
  <c r="G344" i="1"/>
  <c r="H344" i="1" s="1"/>
  <c r="G342" i="1"/>
  <c r="H342" i="1" s="1"/>
  <c r="G340" i="1"/>
  <c r="H340" i="1" s="1"/>
  <c r="G338" i="1"/>
  <c r="H338" i="1" s="1"/>
  <c r="G336" i="1"/>
  <c r="H336" i="1" s="1"/>
  <c r="G334" i="1"/>
  <c r="H334" i="1" s="1"/>
  <c r="G332" i="1"/>
  <c r="H332" i="1" s="1"/>
  <c r="G468" i="1"/>
  <c r="H468" i="1" s="1"/>
  <c r="G466" i="1"/>
  <c r="H466" i="1" s="1"/>
  <c r="G464" i="1"/>
  <c r="H464" i="1" s="1"/>
  <c r="G462" i="1"/>
  <c r="H462" i="1" s="1"/>
  <c r="G460" i="1"/>
  <c r="H460" i="1" s="1"/>
  <c r="G458" i="1"/>
  <c r="H458" i="1" s="1"/>
  <c r="G456" i="1"/>
  <c r="H456" i="1" s="1"/>
  <c r="G454" i="1"/>
  <c r="H454" i="1" s="1"/>
  <c r="G452" i="1"/>
  <c r="H452" i="1" s="1"/>
  <c r="G450" i="1"/>
  <c r="H450" i="1" s="1"/>
  <c r="G448" i="1"/>
  <c r="H448" i="1" s="1"/>
  <c r="H470" i="1" s="1"/>
  <c r="G438" i="1"/>
  <c r="H438" i="1" s="1"/>
  <c r="G436" i="1"/>
  <c r="H436" i="1" s="1"/>
  <c r="G434" i="1"/>
  <c r="H434" i="1" s="1"/>
  <c r="H439" i="1" s="1"/>
  <c r="G405" i="1"/>
  <c r="H405" i="1" s="1"/>
  <c r="G403" i="1"/>
  <c r="H403" i="1" s="1"/>
  <c r="G401" i="1"/>
  <c r="H401" i="1" s="1"/>
  <c r="G399" i="1"/>
  <c r="H399" i="1" s="1"/>
  <c r="G397" i="1"/>
  <c r="H397" i="1" s="1"/>
  <c r="G395" i="1"/>
  <c r="H395" i="1" s="1"/>
  <c r="G393" i="1"/>
  <c r="H393" i="1" s="1"/>
  <c r="G391" i="1"/>
  <c r="H391" i="1" s="1"/>
  <c r="G389" i="1"/>
  <c r="H389" i="1" s="1"/>
  <c r="G387" i="1"/>
  <c r="H387" i="1" s="1"/>
  <c r="G385" i="1"/>
  <c r="H385" i="1" s="1"/>
  <c r="G383" i="1"/>
  <c r="H383" i="1" s="1"/>
  <c r="G381" i="1"/>
  <c r="H381" i="1" s="1"/>
  <c r="G379" i="1"/>
  <c r="H379" i="1" s="1"/>
  <c r="G377" i="1"/>
  <c r="H377" i="1" s="1"/>
  <c r="G375" i="1"/>
  <c r="H375" i="1" s="1"/>
  <c r="G373" i="1"/>
  <c r="H373" i="1" s="1"/>
  <c r="G371" i="1"/>
  <c r="H371" i="1" s="1"/>
  <c r="G369" i="1"/>
  <c r="H369" i="1" s="1"/>
  <c r="G367" i="1"/>
  <c r="H367" i="1" s="1"/>
  <c r="G365" i="1"/>
  <c r="H365" i="1" s="1"/>
  <c r="G363" i="1"/>
  <c r="H363" i="1" s="1"/>
  <c r="G361" i="1"/>
  <c r="H361" i="1" s="1"/>
  <c r="G359" i="1"/>
  <c r="H359" i="1" s="1"/>
  <c r="G484" i="1"/>
  <c r="H484" i="1" s="1"/>
  <c r="G482" i="1"/>
  <c r="H482" i="1" s="1"/>
  <c r="G480" i="1"/>
  <c r="H480" i="1" s="1"/>
  <c r="G478" i="1"/>
  <c r="H478" i="1" s="1"/>
  <c r="G476" i="1"/>
  <c r="H476" i="1" s="1"/>
  <c r="G300" i="1"/>
  <c r="H300" i="1" s="1"/>
  <c r="G253" i="1"/>
  <c r="H253" i="1" s="1"/>
  <c r="G251" i="1"/>
  <c r="H251" i="1" s="1"/>
  <c r="G249" i="1"/>
  <c r="H249" i="1" s="1"/>
  <c r="G247" i="1"/>
  <c r="H247" i="1" s="1"/>
  <c r="G227" i="1"/>
  <c r="H227" i="1" s="1"/>
  <c r="G225" i="1"/>
  <c r="H225" i="1" s="1"/>
  <c r="G204" i="1"/>
  <c r="H204" i="1" s="1"/>
  <c r="G202" i="1"/>
  <c r="H202" i="1" s="1"/>
  <c r="G200" i="1"/>
  <c r="H200" i="1" s="1"/>
  <c r="G198" i="1"/>
  <c r="H198" i="1" s="1"/>
  <c r="G182" i="1"/>
  <c r="H182" i="1" s="1"/>
  <c r="G180" i="1"/>
  <c r="H180" i="1" s="1"/>
  <c r="G178" i="1"/>
  <c r="H178" i="1" s="1"/>
  <c r="G176" i="1"/>
  <c r="H176" i="1" s="1"/>
  <c r="G174" i="1"/>
  <c r="H174" i="1" s="1"/>
  <c r="G172" i="1"/>
  <c r="H172" i="1" s="1"/>
  <c r="G147" i="1"/>
  <c r="H147" i="1" s="1"/>
  <c r="H149" i="1" s="1"/>
  <c r="G328" i="1"/>
  <c r="H328" i="1" s="1"/>
  <c r="G325" i="1"/>
  <c r="H325" i="1" s="1"/>
  <c r="G322" i="1"/>
  <c r="H322" i="1" s="1"/>
  <c r="G319" i="1"/>
  <c r="H319" i="1" s="1"/>
  <c r="G314" i="1"/>
  <c r="H314" i="1" s="1"/>
  <c r="G309" i="1"/>
  <c r="H309" i="1" s="1"/>
  <c r="G297" i="1"/>
  <c r="H297" i="1" s="1"/>
  <c r="G290" i="1"/>
  <c r="H290" i="1" s="1"/>
  <c r="G285" i="1"/>
  <c r="H285" i="1" s="1"/>
  <c r="G283" i="1"/>
  <c r="H283" i="1" s="1"/>
  <c r="G281" i="1"/>
  <c r="H281" i="1" s="1"/>
  <c r="G279" i="1"/>
  <c r="H279" i="1" s="1"/>
  <c r="G277" i="1"/>
  <c r="H277" i="1" s="1"/>
  <c r="G275" i="1"/>
  <c r="H275" i="1" s="1"/>
  <c r="G265" i="1"/>
  <c r="H265" i="1" s="1"/>
  <c r="G259" i="1"/>
  <c r="H259" i="1" s="1"/>
  <c r="G257" i="1"/>
  <c r="H257" i="1" s="1"/>
  <c r="G241" i="1"/>
  <c r="H241" i="1" s="1"/>
  <c r="G316" i="1"/>
  <c r="H316" i="1" s="1"/>
  <c r="G311" i="1"/>
  <c r="H311" i="1" s="1"/>
  <c r="G327" i="1"/>
  <c r="H327" i="1" s="1"/>
  <c r="G324" i="1"/>
  <c r="H324" i="1" s="1"/>
  <c r="G321" i="1"/>
  <c r="H321" i="1" s="1"/>
  <c r="G318" i="1"/>
  <c r="H318" i="1" s="1"/>
  <c r="G313" i="1"/>
  <c r="H313" i="1" s="1"/>
  <c r="G315" i="1"/>
  <c r="H315" i="1" s="1"/>
  <c r="G326" i="1"/>
  <c r="H326" i="1" s="1"/>
  <c r="G323" i="1"/>
  <c r="H323" i="1" s="1"/>
  <c r="G320" i="1"/>
  <c r="H320" i="1" s="1"/>
  <c r="G329" i="1"/>
  <c r="H329" i="1" s="1"/>
  <c r="G312" i="1"/>
  <c r="H312" i="1" s="1"/>
  <c r="G307" i="1"/>
  <c r="H307" i="1" s="1"/>
  <c r="G295" i="1"/>
  <c r="H295" i="1" s="1"/>
  <c r="G288" i="1"/>
  <c r="H288" i="1" s="1"/>
  <c r="G239" i="1"/>
  <c r="H239" i="1" s="1"/>
  <c r="G235" i="1"/>
  <c r="H235" i="1" s="1"/>
  <c r="G233" i="1"/>
  <c r="H233" i="1" s="1"/>
  <c r="G231" i="1"/>
  <c r="H231" i="1" s="1"/>
  <c r="G189" i="1"/>
  <c r="H189" i="1" s="1"/>
  <c r="G175" i="1"/>
  <c r="H175" i="1" s="1"/>
  <c r="G167" i="1"/>
  <c r="H167" i="1" s="1"/>
  <c r="G164" i="1"/>
  <c r="H164" i="1" s="1"/>
  <c r="G157" i="1"/>
  <c r="H157" i="1" s="1"/>
  <c r="G153" i="1"/>
  <c r="H153" i="1" s="1"/>
  <c r="G151" i="1"/>
  <c r="H151" i="1" s="1"/>
  <c r="H154" i="1" s="1"/>
  <c r="G143" i="1"/>
  <c r="H143" i="1" s="1"/>
  <c r="G128" i="1"/>
  <c r="H128" i="1" s="1"/>
  <c r="G117" i="1"/>
  <c r="H117" i="1" s="1"/>
  <c r="G115" i="1"/>
  <c r="H115" i="1" s="1"/>
  <c r="G113" i="1"/>
  <c r="H113" i="1" s="1"/>
  <c r="G111" i="1"/>
  <c r="H111" i="1" s="1"/>
  <c r="G109" i="1"/>
  <c r="H109" i="1" s="1"/>
  <c r="H118" i="1" s="1"/>
  <c r="G101" i="1"/>
  <c r="H101" i="1" s="1"/>
  <c r="G99" i="1"/>
  <c r="H99" i="1" s="1"/>
  <c r="G97" i="1"/>
  <c r="H97" i="1" s="1"/>
  <c r="G95" i="1"/>
  <c r="H95" i="1" s="1"/>
  <c r="G93" i="1"/>
  <c r="H93" i="1" s="1"/>
  <c r="G91" i="1"/>
  <c r="H91" i="1" s="1"/>
  <c r="G74" i="1"/>
  <c r="H74" i="1" s="1"/>
  <c r="G72" i="1"/>
  <c r="H72" i="1" s="1"/>
  <c r="G70" i="1"/>
  <c r="H70" i="1" s="1"/>
  <c r="H75" i="1" s="1"/>
  <c r="G43" i="1"/>
  <c r="H43" i="1" s="1"/>
  <c r="G41" i="1"/>
  <c r="H41" i="1" s="1"/>
  <c r="G39" i="1"/>
  <c r="H39" i="1" s="1"/>
  <c r="G37" i="1"/>
  <c r="H37" i="1" s="1"/>
  <c r="G19" i="1"/>
  <c r="H19" i="1" s="1"/>
  <c r="G16" i="1"/>
  <c r="H16" i="1" s="1"/>
  <c r="G13" i="1"/>
  <c r="H13" i="1" s="1"/>
  <c r="G10" i="1"/>
  <c r="H10" i="1" s="1"/>
  <c r="H21" i="1" s="1"/>
  <c r="H22" i="1" s="1"/>
  <c r="G261" i="1"/>
  <c r="H261" i="1" s="1"/>
  <c r="G12" i="1"/>
  <c r="H12" i="1" s="1"/>
  <c r="G25" i="1"/>
  <c r="H25" i="1" s="1"/>
  <c r="G27" i="1"/>
  <c r="H27" i="1" s="1"/>
  <c r="G29" i="1"/>
  <c r="H29" i="1" s="1"/>
  <c r="G38" i="1"/>
  <c r="H38" i="1" s="1"/>
  <c r="G51" i="1"/>
  <c r="H51" i="1" s="1"/>
  <c r="G53" i="1"/>
  <c r="H53" i="1" s="1"/>
  <c r="G55" i="1"/>
  <c r="H55" i="1" s="1"/>
  <c r="G57" i="1"/>
  <c r="H57" i="1" s="1"/>
  <c r="G61" i="1"/>
  <c r="H61" i="1" s="1"/>
  <c r="G87" i="1"/>
  <c r="H87" i="1" s="1"/>
  <c r="G96" i="1"/>
  <c r="H96" i="1" s="1"/>
  <c r="G106" i="1"/>
  <c r="H106" i="1" s="1"/>
  <c r="G110" i="1"/>
  <c r="H110" i="1" s="1"/>
  <c r="G123" i="1"/>
  <c r="H123" i="1" s="1"/>
  <c r="H126" i="1" s="1"/>
  <c r="G132" i="1"/>
  <c r="H132" i="1" s="1"/>
  <c r="G139" i="1"/>
  <c r="H139" i="1" s="1"/>
  <c r="G160" i="1"/>
  <c r="H160" i="1" s="1"/>
  <c r="G177" i="1"/>
  <c r="H177" i="1" s="1"/>
  <c r="G199" i="1"/>
  <c r="H199" i="1" s="1"/>
  <c r="G208" i="1"/>
  <c r="H208" i="1" s="1"/>
  <c r="G210" i="1"/>
  <c r="H210" i="1" s="1"/>
  <c r="G212" i="1"/>
  <c r="H212" i="1" s="1"/>
  <c r="G214" i="1"/>
  <c r="H214" i="1" s="1"/>
  <c r="G216" i="1"/>
  <c r="H216" i="1" s="1"/>
  <c r="G250" i="1"/>
  <c r="H250" i="1" s="1"/>
  <c r="G258" i="1"/>
  <c r="H258" i="1" s="1"/>
  <c r="G266" i="1"/>
  <c r="H266" i="1" s="1"/>
  <c r="G276" i="1"/>
  <c r="H276" i="1" s="1"/>
  <c r="G282" i="1"/>
  <c r="H282" i="1" s="1"/>
  <c r="G291" i="1"/>
  <c r="H291" i="1" s="1"/>
  <c r="G294" i="1"/>
  <c r="H294" i="1" s="1"/>
  <c r="G317" i="1"/>
  <c r="H317" i="1" s="1"/>
  <c r="H66" i="1"/>
  <c r="G94" i="1"/>
  <c r="H94" i="1" s="1"/>
  <c r="G104" i="1"/>
  <c r="H104" i="1" s="1"/>
  <c r="G130" i="1"/>
  <c r="H130" i="1" s="1"/>
  <c r="G135" i="1"/>
  <c r="H135" i="1" s="1"/>
  <c r="G142" i="1"/>
  <c r="H142" i="1" s="1"/>
  <c r="G163" i="1"/>
  <c r="H163" i="1" s="1"/>
  <c r="G190" i="1"/>
  <c r="H190" i="1" s="1"/>
  <c r="G193" i="1"/>
  <c r="H193" i="1" s="1"/>
  <c r="G197" i="1"/>
  <c r="H197" i="1" s="1"/>
  <c r="G234" i="1"/>
  <c r="H234" i="1" s="1"/>
  <c r="G238" i="1"/>
  <c r="H238" i="1" s="1"/>
  <c r="H244" i="1" s="1"/>
  <c r="G303" i="1"/>
  <c r="H303" i="1" s="1"/>
  <c r="G306" i="1"/>
  <c r="H306" i="1" s="1"/>
  <c r="G44" i="1"/>
  <c r="H44" i="1" s="1"/>
  <c r="G64" i="1"/>
  <c r="H64" i="1" s="1"/>
  <c r="G73" i="1"/>
  <c r="H73" i="1" s="1"/>
  <c r="G77" i="1"/>
  <c r="H77" i="1" s="1"/>
  <c r="H79" i="1" s="1"/>
  <c r="G83" i="1"/>
  <c r="H83" i="1" s="1"/>
  <c r="G92" i="1"/>
  <c r="H92" i="1" s="1"/>
  <c r="G102" i="1"/>
  <c r="H102" i="1" s="1"/>
  <c r="G133" i="1"/>
  <c r="H133" i="1" s="1"/>
  <c r="G140" i="1"/>
  <c r="H140" i="1" s="1"/>
  <c r="G158" i="1"/>
  <c r="H158" i="1" s="1"/>
  <c r="G161" i="1"/>
  <c r="H161" i="1" s="1"/>
  <c r="G166" i="1"/>
  <c r="H166" i="1" s="1"/>
  <c r="G221" i="1"/>
  <c r="H221" i="1" s="1"/>
  <c r="G232" i="1"/>
  <c r="H232" i="1" s="1"/>
  <c r="G242" i="1"/>
  <c r="H242" i="1" s="1"/>
  <c r="G248" i="1"/>
  <c r="H248" i="1" s="1"/>
  <c r="G256" i="1"/>
  <c r="H256" i="1" s="1"/>
  <c r="G262" i="1"/>
  <c r="H262" i="1" s="1"/>
  <c r="G267" i="1"/>
  <c r="H267" i="1" s="1"/>
  <c r="G274" i="1"/>
  <c r="H274" i="1" s="1"/>
  <c r="G280" i="1"/>
  <c r="H280" i="1" s="1"/>
  <c r="G286" i="1"/>
  <c r="H286" i="1" s="1"/>
  <c r="G292" i="1"/>
  <c r="H292" i="1" s="1"/>
  <c r="G298" i="1"/>
  <c r="H298" i="1" s="1"/>
  <c r="G310" i="1"/>
  <c r="H310" i="1" s="1"/>
  <c r="G34" i="1"/>
  <c r="H34" i="1" s="1"/>
  <c r="G52" i="1"/>
  <c r="H52" i="1" s="1"/>
  <c r="G56" i="1"/>
  <c r="H56" i="1" s="1"/>
  <c r="G62" i="1"/>
  <c r="H62" i="1" s="1"/>
  <c r="G86" i="1"/>
  <c r="H86" i="1" s="1"/>
  <c r="G120" i="1"/>
  <c r="H120" i="1" s="1"/>
  <c r="H121" i="1" s="1"/>
  <c r="G131" i="1"/>
  <c r="H131" i="1" s="1"/>
  <c r="G173" i="1"/>
  <c r="H173" i="1" s="1"/>
  <c r="G181" i="1"/>
  <c r="H181" i="1" s="1"/>
  <c r="G191" i="1"/>
  <c r="H191" i="1" s="1"/>
  <c r="G203" i="1"/>
  <c r="H203" i="1" s="1"/>
  <c r="G207" i="1"/>
  <c r="H207" i="1" s="1"/>
  <c r="H217" i="1" s="1"/>
  <c r="G209" i="1"/>
  <c r="H209" i="1" s="1"/>
  <c r="G211" i="1"/>
  <c r="H211" i="1" s="1"/>
  <c r="G213" i="1"/>
  <c r="H213" i="1" s="1"/>
  <c r="G215" i="1"/>
  <c r="H215" i="1" s="1"/>
  <c r="G219" i="1"/>
  <c r="H219" i="1" s="1"/>
  <c r="G230" i="1"/>
  <c r="H230" i="1" s="1"/>
  <c r="H236" i="1" s="1"/>
  <c r="G268" i="1"/>
  <c r="H268" i="1" s="1"/>
  <c r="G289" i="1"/>
  <c r="H289" i="1" s="1"/>
  <c r="G304" i="1"/>
  <c r="H304" i="1" s="1"/>
  <c r="G17" i="1"/>
  <c r="H17" i="1" s="1"/>
  <c r="G36" i="1"/>
  <c r="H36" i="1" s="1"/>
  <c r="G28" i="1"/>
  <c r="H28" i="1" s="1"/>
  <c r="G50" i="1"/>
  <c r="H50" i="1" s="1"/>
  <c r="G116" i="1"/>
  <c r="H116" i="1" s="1"/>
  <c r="G188" i="1"/>
  <c r="H188" i="1" s="1"/>
  <c r="G42" i="1"/>
  <c r="H42" i="1" s="1"/>
  <c r="G60" i="1"/>
  <c r="H60" i="1" s="1"/>
  <c r="H68" i="1" s="1"/>
  <c r="G100" i="1"/>
  <c r="H100" i="1" s="1"/>
  <c r="G156" i="1"/>
  <c r="H156" i="1" s="1"/>
  <c r="G179" i="1"/>
  <c r="H179" i="1" s="1"/>
  <c r="H195" i="1" l="1"/>
  <c r="H168" i="1"/>
  <c r="H58" i="1"/>
  <c r="H301" i="1"/>
  <c r="H356" i="1" s="1"/>
  <c r="H205" i="1"/>
  <c r="H136" i="1"/>
  <c r="H183" i="1"/>
  <c r="H184" i="1" s="1"/>
  <c r="H254" i="1"/>
  <c r="H355" i="1"/>
  <c r="H430" i="1"/>
  <c r="H145" i="1"/>
  <c r="H270" i="1"/>
  <c r="H228" i="1"/>
  <c r="H222" i="1"/>
  <c r="H330" i="1"/>
  <c r="H46" i="1"/>
  <c r="H107" i="1"/>
  <c r="H263" i="1"/>
  <c r="H407" i="1"/>
  <c r="H88" i="1"/>
  <c r="H31" i="1"/>
  <c r="H485" i="1"/>
  <c r="H486" i="1" s="1"/>
  <c r="H47" i="1" l="1"/>
  <c r="H169" i="1"/>
  <c r="H431" i="1"/>
  <c r="H487" i="1" s="1"/>
  <c r="H271" i="1"/>
</calcChain>
</file>

<file path=xl/sharedStrings.xml><?xml version="1.0" encoding="utf-8"?>
<sst xmlns="http://schemas.openxmlformats.org/spreadsheetml/2006/main" count="1431" uniqueCount="963">
  <si>
    <t>OBRA:</t>
  </si>
  <si>
    <t>REFORMA E AMPLIAÇÃO DA SUPERINTENDÊNCIA DE VIGILÂNCIA SANITÁRIA EM SAÚDE, INCLUINDO PROJETOS COMPLENTARES TAIS COMO ELÉTRICO, HIDROSSANITÁRIO, INCENDIO, SPDA, LÓGICA E GLP.</t>
  </si>
  <si>
    <t>Município:</t>
  </si>
  <si>
    <t>Cuiabá - MT</t>
  </si>
  <si>
    <t>BDI:</t>
  </si>
  <si>
    <t>Referência:</t>
  </si>
  <si>
    <t>SINAPI 09/2020</t>
  </si>
  <si>
    <t>Endereço:</t>
  </si>
  <si>
    <t>RUA NOVA IGUAÇU, S/N – BAIRRO COPHEMA, INSERIDO NO PARQUE ESTADUAL “ZÉ BOLO FLÔ”, CUIABÁ/ MT.</t>
  </si>
  <si>
    <t>PLANILHA ORÇAMENTÁRIA</t>
  </si>
  <si>
    <t>ITEM</t>
  </si>
  <si>
    <t>CÓDIGO</t>
  </si>
  <si>
    <t>DESCRIÇÃO</t>
  </si>
  <si>
    <t>UND</t>
  </si>
  <si>
    <t>QNT</t>
  </si>
  <si>
    <t>P. BASE</t>
  </si>
  <si>
    <t>P. UNT</t>
  </si>
  <si>
    <t>P. TOTAL</t>
  </si>
  <si>
    <t>1.0</t>
  </si>
  <si>
    <t>ADMINISTRAÇÃO DE OBRA</t>
  </si>
  <si>
    <t>1.1</t>
  </si>
  <si>
    <t>1.1.1</t>
  </si>
  <si>
    <t>ENGENHEIRO CIVIL PLENO COM ENCARGOS COMPLEMENTARES</t>
  </si>
  <si>
    <t>MES</t>
  </si>
  <si>
    <t>1.1.2</t>
  </si>
  <si>
    <t>ENGENHEIRO ELETRICISTA COM ENCARGOS COMPLEMENTARES</t>
  </si>
  <si>
    <t>H</t>
  </si>
  <si>
    <t>1.1.3</t>
  </si>
  <si>
    <t>MESTRE DE OBRAS COM ENCARGOS COMPLEMENTARES</t>
  </si>
  <si>
    <t>1.1.4</t>
  </si>
  <si>
    <t>ENCARREGADO GERAL DE OBRAS COM ENCARGOS COMPLEMENTARES</t>
  </si>
  <si>
    <t>1.1.5</t>
  </si>
  <si>
    <t>1.1.6</t>
  </si>
  <si>
    <t>1.1.7</t>
  </si>
  <si>
    <t>TÉCNICO EM SEGURANÇA DO TRABALHO COM ENCARGOS COMPLEMENTARES</t>
  </si>
  <si>
    <t>1.1.8</t>
  </si>
  <si>
    <t>ALMOXARIFE COM ENCARGOS COMPLEMENTARES</t>
  </si>
  <si>
    <t>1.1.9</t>
  </si>
  <si>
    <t>VIGIA DIURNO COM ENCARGOS COMPLEMENTARES</t>
  </si>
  <si>
    <t>1.1.10</t>
  </si>
  <si>
    <t>VIGIA NOTURNO COM ENCARGOS COMPLEMENTARES</t>
  </si>
  <si>
    <t>1.1.11</t>
  </si>
  <si>
    <t xml:space="preserve"> SES04025 </t>
  </si>
  <si>
    <t>AS BUILT FORMATO A0</t>
  </si>
  <si>
    <t>1.1.12</t>
  </si>
  <si>
    <t xml:space="preserve"> SES04051 </t>
  </si>
  <si>
    <t>LIMPEZA PERMANENTE DA OBRA - 01 SERVENTEX 8 HORAS DIÁRIAS</t>
  </si>
  <si>
    <t>MÊS</t>
  </si>
  <si>
    <t>TOTAL DO ITEM</t>
  </si>
  <si>
    <t>TOTAL ADMNISTRAÇÃO DE OBRA</t>
  </si>
  <si>
    <t>2.0</t>
  </si>
  <si>
    <t>INSTALAÇÕES E SERVIÇOS PRELIMINARES</t>
  </si>
  <si>
    <t>2.1</t>
  </si>
  <si>
    <t>INSTALAÇÕES PROVISÓRIAS</t>
  </si>
  <si>
    <t>2.1.1</t>
  </si>
  <si>
    <t xml:space="preserve"> SES01188 </t>
  </si>
  <si>
    <t>PLACA DE OBRA EM CHAPA DE ACO GALVANIZADO</t>
  </si>
  <si>
    <t>m²</t>
  </si>
  <si>
    <t>2.1.2</t>
  </si>
  <si>
    <t>EXECUÇÃO DE ESCRITÓRIO EM CANTEIRO DE OBRA EM ALVENARIA, NÃO INCLUSO MOBILIÁRIO E EQUIPAMENTOS. AF_02/2016</t>
  </si>
  <si>
    <t>2.1.3</t>
  </si>
  <si>
    <t>EXECUÇÃO DE SANITÁRIO E VESTIÁRIO EM CANTEIRO DE OBRA EM ALVENARIA, NÃO INCLUSO MOBILIÁRIO. AF_02/2016</t>
  </si>
  <si>
    <t>2.1.4</t>
  </si>
  <si>
    <t>EXECUÇÃO DE DEPÓSITO EM CANTEIRO DE OBRA EM CHAPA DE MADEIRA COMPENSADA, NÃO INCLUSO MOBILIÁRIO. AF_04/2016</t>
  </si>
  <si>
    <t>2.1.5</t>
  </si>
  <si>
    <t>LOCACAO CONVENCIONAL DE OBRA, UTILIZANDO GABARITO DE TÁBUAS CORRIDAS PONTALETADAS A CADA 2,00M -  2 UTILIZAÇÕES. AF_10/2018</t>
  </si>
  <si>
    <t>M</t>
  </si>
  <si>
    <t>2.1.6</t>
  </si>
  <si>
    <t>TAPUME COM TELHA METÁLICA. AF_05/2018</t>
  </si>
  <si>
    <t>2.2</t>
  </si>
  <si>
    <t>SERVIÇOS  PRELIMINARES</t>
  </si>
  <si>
    <t>2.2.1</t>
  </si>
  <si>
    <t>DEMOLIÇÃO DE REVESTIMENTO CERÂMICO, DE FORMA MECANIZADA COM MARTELETE, SEM REAPROVEITAMENTO. AF_12/2017</t>
  </si>
  <si>
    <t>2.2.2</t>
  </si>
  <si>
    <t xml:space="preserve"> SES01014 </t>
  </si>
  <si>
    <t>DEMOLIÇÃO DE PISO CIMENTADO INCLUSIVE LASTRO DE CONCRETO</t>
  </si>
  <si>
    <t>2.2.3</t>
  </si>
  <si>
    <t>DEMOLIÇÃO DE REVESTIMENTO CERÂMICO, DE FORMA MANUAL, SEM REAPROVEITAMENTO. AF_12/2017</t>
  </si>
  <si>
    <t>2.2.4</t>
  </si>
  <si>
    <t>REMOÇÃO DE LOUÇAS, DE FORMA MANUAL, SEM REAPROVEITAMENTO. AF_12/2017</t>
  </si>
  <si>
    <t>UN</t>
  </si>
  <si>
    <t>2.2.5</t>
  </si>
  <si>
    <t xml:space="preserve"> SES01151 </t>
  </si>
  <si>
    <t>DESMONTAGEM E REMOCAO DE DIVISORIAS DE MARMORE OU GRANITO</t>
  </si>
  <si>
    <t>2.2.6</t>
  </si>
  <si>
    <t>REMOÇÃO DE TELHAS, DE FIBROCIMENTO, METÁLICA E CERÂMICA, DE FORMA MANUAL, SEM REAPROVEITAMENTO. AF_12/2017</t>
  </si>
  <si>
    <t>2.2.7</t>
  </si>
  <si>
    <t>DEMOLIÇÃO DE ALVENARIA DE BLOCO FURADO, DE FORMA MANUAL, SEM REAPROVEITAMENTO. AF_12/2017</t>
  </si>
  <si>
    <t>m³</t>
  </si>
  <si>
    <t>2.2.8</t>
  </si>
  <si>
    <t>REMOÇÃO DE JANELAS, DE FORMA MANUAL, SEM REAPROVEITAMENTO. AF_12/2017</t>
  </si>
  <si>
    <t>2.2.9</t>
  </si>
  <si>
    <t>REMOÇÃO DE PORTAS, DE FORMA MANUAL, SEM REAPROVEITAMENTO. AF_12/2017</t>
  </si>
  <si>
    <t>2.2.10</t>
  </si>
  <si>
    <t>DEMOLIÇÃO DE ARGAMASSAS, DE FORMA MANUAL, SEM REAPROVEITAMENTO. AF_12/2017</t>
  </si>
  <si>
    <t>2.2.11</t>
  </si>
  <si>
    <t xml:space="preserve"> SES01153 </t>
  </si>
  <si>
    <t>RETIRADA DE CAIXA PARA AR CONDICIONADO</t>
  </si>
  <si>
    <t>2.2.12</t>
  </si>
  <si>
    <t>CARGA, MANOBRA E DESCARGA DE ENTULHO EM CAMINHÃO BASCULANTE 6 M³ - CARGA COM ESCAVADEIRA HIDRÁULICA  (CAÇAMBA DE 0,80 M³ / 111 HP) E DESCARGA LIVRE (UNIDADE: M3). AF_07/2020</t>
  </si>
  <si>
    <t>2.2.13</t>
  </si>
  <si>
    <t>TRANSPORTE COM CAMINHÃO BASCULANTE DE 6 M³, EM VIA URBANA PAVIMENTADA, DMT ATÉ 30 KM (UNIDADE: M3XKM). AF_07/2020</t>
  </si>
  <si>
    <t>M3XKM</t>
  </si>
  <si>
    <t>TOTAL ITENS PROVISÓRIOS</t>
  </si>
  <si>
    <t>3.0</t>
  </si>
  <si>
    <t>INSTALAÇÕES ARQUITETÔNICAS</t>
  </si>
  <si>
    <t>3.1</t>
  </si>
  <si>
    <t>ALVENARIA</t>
  </si>
  <si>
    <t>3.1.1</t>
  </si>
  <si>
    <t>(COMPOSIÇÃO REPRESENTATIVA) DO SERVIÇO DE ALVENARIA DE VEDAÇÃO DE BLOCOS VAZADOS DE CERÂMICA DE 9X19X19CM (ESPESSURA 9CM), PARA EDIFICAÇÃO HABITACIONAL UNIFAMILIAR (CASA) E EDIFICAÇÃO PÚBLICA PADRÃO. AF_11/2014</t>
  </si>
  <si>
    <t>3.1.2</t>
  </si>
  <si>
    <t>VERGA PRÉ-MOLDADA PARA JANELAS COM MAIS DE 1,5 M DE VÃO. AF_03/2016</t>
  </si>
  <si>
    <t>3.1.3</t>
  </si>
  <si>
    <t>CONTRAVERGA PRÉ-MOLDADA PARA VÃOS DE MAIS DE 1,5 M DE COMPRIMENTO. AF_03/2016</t>
  </si>
  <si>
    <t>3.1.4</t>
  </si>
  <si>
    <t>VERGA PRÉ-MOLDADA PARA JANELAS COM ATÉ 1,5 M DE VÃO. AF_03/2016</t>
  </si>
  <si>
    <t>3.1.5</t>
  </si>
  <si>
    <t>CONTRAVERGA PRÉ-MOLDADA PARA VÃOS DE ATÉ 1,5 M DE COMPRIMENTO. AF_03/2016</t>
  </si>
  <si>
    <t>3.1.6</t>
  </si>
  <si>
    <t>VERGA PRÉ-MOLDADA PARA PORTAS COM MAIS DE 1,5 M DE VÃO. AF_03/2016</t>
  </si>
  <si>
    <t>3.1.7</t>
  </si>
  <si>
    <t xml:space="preserve"> SES01163 </t>
  </si>
  <si>
    <t>PAREDE EM PLACAS DE GESSO ACARTONADO RESISTENTE A UMIDADE (RU), COM DUAS FACES SIMPLES E ESTRUTURA METÁLICA COM GUIAS DUPLAS</t>
  </si>
  <si>
    <t>3.1.8</t>
  </si>
  <si>
    <t>INSTALAÇÃO DE ISOLAMENTO COM LÃ DE ROCHA EM PAREDES DRYWALL. AF_06/2017</t>
  </si>
  <si>
    <t>3.2</t>
  </si>
  <si>
    <t>PREPARAÇÃO PARA PAVIMENTAÇÃO</t>
  </si>
  <si>
    <t>3.2.1</t>
  </si>
  <si>
    <t>REGULARIZAÇÃO E COMPACTAÇÃO DE SUBLEITO DE SOLO  PREDOMINANTEMENTE ARGILOSO. AF_11/2019</t>
  </si>
  <si>
    <t>3.2.2</t>
  </si>
  <si>
    <t>EXECUÇÃO DE PÁTIO/ESTACIONAMENTO EM PISO INTERTRAVADO, COM BLOCO 16 FACES DE 22 X 11 CM, ESPESSURA 8 CM. AF_12/2015</t>
  </si>
  <si>
    <t>3.2.3</t>
  </si>
  <si>
    <t>EXECUÇÃO DE PASSEIO EM PISO INTERTRAVADO, COM BLOCO RETANGULAR COR NATURAL DE 20 X 10 CM, ESPESSURA 6 CM. AF_12/2015</t>
  </si>
  <si>
    <t>3.2.4</t>
  </si>
  <si>
    <t>REVESTIMENTO CERÂMICO PARA PISO COM PLACAS TIPO PORCELANATO DE DIMENSÕES 60X60 CM APLICADA EM AMBIENTES DE ÁREA MAIOR QUE 10 M². AF_06/2014</t>
  </si>
  <si>
    <t>3.2.5</t>
  </si>
  <si>
    <t xml:space="preserve"> SES01148 </t>
  </si>
  <si>
    <t>RODAPÉ EM PORCELANATO DE 10CM DE ALTURA DE DIMENSÕES 60X60CM</t>
  </si>
  <si>
    <t>3.2.6</t>
  </si>
  <si>
    <t>CONTRAPISO EM ARGAMASSA PRONTA, PREPARO MANUAL, APLICADO EM ÁREAS MOLHADAS SOBRE IMPERMEABILIZAÇÃO, ESPESSURA 3CM. AF_06/2014</t>
  </si>
  <si>
    <t>3.2.7</t>
  </si>
  <si>
    <t>CONTRAPISO ACÚSTICO EM ARGAMASSA PRONTA, PREPARO MECÂNICO COM MISTURADOR 300 KG, APLICADO EM ÁREAS SECAS MAIORES QUE 15M2, ESPESSURA 6CM. AF_10/2014</t>
  </si>
  <si>
    <t>3.2.8</t>
  </si>
  <si>
    <t xml:space="preserve"> SES01164 </t>
  </si>
  <si>
    <t>REGULARIZAÇÃO SARRAFEADA DE BASE PARA REVESTIMENTO DE PISO COM ARGAMASSA DE CIMENTO E AREIA SEM PENEIRAR ESPESSURA: 3 CM / TRAÇO: 1:3</t>
  </si>
  <si>
    <t>3.3</t>
  </si>
  <si>
    <t>COBERTURA</t>
  </si>
  <si>
    <t>3.3.1</t>
  </si>
  <si>
    <t xml:space="preserve"> SES01008 </t>
  </si>
  <si>
    <t>TELHAMENTO COM TELHA METÁLICA TERMOACÚSTICA COM PELÍCULA, E = 30 MM, COM ATÉ 2 ÁGUAS, INCLUSO IÇAMENTO</t>
  </si>
  <si>
    <t>3.3.2</t>
  </si>
  <si>
    <t xml:space="preserve"> SES01149 </t>
  </si>
  <si>
    <t>RUFO EXTERNO/INTERNO EM CHAPA DE AÇO GALVANIZADO NÚMERO 26, CORTE DE 50 CM, INCLUSO IÇAMENTO</t>
  </si>
  <si>
    <t>3.3.3</t>
  </si>
  <si>
    <t>RUFO EXTERNO/INTERNO EM CHAPA DE AÇO GALVANIZADO NÚMERO 26, CORTE DE 33 CM, INCLUSO IÇAMENTO. AF_07/2019</t>
  </si>
  <si>
    <t>3.3.4</t>
  </si>
  <si>
    <t xml:space="preserve"> SES01137 </t>
  </si>
  <si>
    <t>COBERTURA EM CHAPA DE POLICARBONATO COMPACTO, E=4MM, INCLUSO CAIXILHO E MONTAGEM</t>
  </si>
  <si>
    <t>3.3.5</t>
  </si>
  <si>
    <t xml:space="preserve"> SES01093 </t>
  </si>
  <si>
    <t>CUMEEIRA EM PERFIL DE ALUMÍNIO</t>
  </si>
  <si>
    <t>3.4</t>
  </si>
  <si>
    <t>IMPERMEABILIZAÇÃO</t>
  </si>
  <si>
    <t>3.4.1</t>
  </si>
  <si>
    <t>IMPERMEABILIZAÇÃO DE PAREDES COM ARGAMASSA DE CIMENTO E AREIA, COM ADITIVO IMPERMEABILIZANTE, E = 2CM. AF_06/2018</t>
  </si>
  <si>
    <t>3.4.2</t>
  </si>
  <si>
    <t>IMPERMEABILIZAÇÃO DE SUPERFÍCIE COM EMULSÃO ASFÁLTICA, 2 DEMÃOS AF_06/2018</t>
  </si>
  <si>
    <t>3.5</t>
  </si>
  <si>
    <t>REVESTIMENTO</t>
  </si>
  <si>
    <t>3.5.1</t>
  </si>
  <si>
    <t>CHAPISCO APLICADO EM ALVENARIA (COM PRESENÇA DE VÃOS) E ESTRUTURAS DE CONCRETO DE FACHADA, COM EQUIPAMENTO DE PROJEÇÃO.  ARGAMASSA TRAÇO 1:3 COM PREPARO EM BETONEIRA 400 L. AF_06/2014</t>
  </si>
  <si>
    <t>3.5.2</t>
  </si>
  <si>
    <t>EMBOÇO OU MASSA ÚNICA EM ARGAMASSA INDUSTRIALIZADA, PREPARO MECÂNICO E APLICAÇÃO COM EQUIPAMENTO DE MISTURA E PROJEÇÃO DE 1,5 M3/H DE ARGAMASSA EM PANOS DE FACHADA COM PRESENÇA DE VÃOS, ESPESSURA DE 25 MM. AF_06/2014</t>
  </si>
  <si>
    <t>3.5.3</t>
  </si>
  <si>
    <t>APLICAÇÃO DE FUNDO SELADOR ACRÍLICO EM PAREDES, UMA DEMÃO. AF_06/2014</t>
  </si>
  <si>
    <t>3.5.4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</si>
  <si>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</si>
  <si>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3.5.5</t>
  </si>
  <si>
    <t xml:space="preserve"> SES01155 </t>
  </si>
  <si>
    <t>REVESTIMENTO CERÂMICO PARA PAREDES INTERNAS COM PLACAS TIPO ESMALTADA EXTRA DE DIMENSÕES 60X60 CM APLICADAS EM AMBIENTES DE ÁREA MAIOR QUE 5 M² NA ALTURA INTEIRA DAS PAREDES.</t>
  </si>
  <si>
    <t>3.5.6</t>
  </si>
  <si>
    <t>FORRO EM PLACAS DE GESSO, PARA AMBIENTES COMERCIAIS. AF_05/2017_P</t>
  </si>
  <si>
    <t>3.5.7</t>
  </si>
  <si>
    <t xml:space="preserve"> SES01156 </t>
  </si>
  <si>
    <t>ACABAMENTOS PARA FORRO EM GESSO (TÁBICA METÁLICA)</t>
  </si>
  <si>
    <t>3.6</t>
  </si>
  <si>
    <t>ESQUADRIAS</t>
  </si>
  <si>
    <t>3.6.1</t>
  </si>
  <si>
    <t>JANELA DE ALUMÍNIO TIPO MAXIM-AR, COM VIDROS, BATENTE E FERRAGENS. EXCLUSIVE ALIZAR, ACABAMENTO E CONTRAMARCO. FORNECIMENTO E INSTALAÇÃO. AF_12/2019</t>
  </si>
  <si>
    <t>3.6.2</t>
  </si>
  <si>
    <t>JANELA DE ALUMÍNIO DE CORRER COM 4 FOLHAS PARA VIDROS, COM VIDROS, BATENTE, ACABAMENTO COM ACETATO OU BRILHANTE E FERRAGENS. EXCLUSIVE ALIZAR E CONTRAMARCO. FORNECIMENTO E INSTALAÇÃO. AF_12/2019</t>
  </si>
  <si>
    <t>3.6.3</t>
  </si>
  <si>
    <t>JANELA DE ALUMÍNIO DE CORRER COM 2 FOLHAS PARA VIDROS, COM VIDROS, BATENTE, ACABAMENTO COM ACETATO OU BRILHANTE E FERRAGENS. EXCLUSIVE ALIZAR E CONTRAMARCO. FORNECIMENTO E INSTALAÇÃO. AF_12/2019</t>
  </si>
  <si>
    <t>3.6.4</t>
  </si>
  <si>
    <t>JANELA FIXA DE ALUMÍNIO PARA VIDRO, COM VIDRO, BATENTE E FERRAGENS. EXCLUSIVE ACABAMENTO, ALIZAR E CONTRAMARCO. FORNECIMENTO E INSTALAÇÃO. AF_12/2019</t>
  </si>
  <si>
    <t>3.6.5</t>
  </si>
  <si>
    <t xml:space="preserve"> SES01166 </t>
  </si>
  <si>
    <t>JANELA BASCULANTE EM ALUMINIO</t>
  </si>
  <si>
    <t>3.6.6</t>
  </si>
  <si>
    <t xml:space="preserve"> SES01165 </t>
  </si>
  <si>
    <t>GUARNICAO/MOLDURA DE ACABAMENTO PARA ESQUADRIA DE ALUMINIO ANODIZADO NATURAL, PARA 1 FACE PARA PROTECAO ARESTA</t>
  </si>
  <si>
    <t>3.6.7</t>
  </si>
  <si>
    <t>KIT DE PORTA DE MADEIRA PARA VERNIZ, SEMI-OCA (LEVE OU MÉDIA), PADRÃO MÉDIO, 90X210CM, ESPESSURA DE 3,5CM, ITENS INCLUSOS: DOBRADIÇAS, MONTAGEM E INSTALAÇÃO DO BATENTE, SEM FECHADURA - FORNECIMENTO E INSTALAÇÃO. AF_12/2019</t>
  </si>
  <si>
    <t>3.6.8</t>
  </si>
  <si>
    <t>FECHADURA DE EMBUTIR PARA PORTAS INTERNAS, COMPLETA, ACABAMENTO PADRÃO MÉDIO, COM EXECUÇÃO DE FURO - FORNECIMENTO E INSTALAÇÃO. AF_12/2019</t>
  </si>
  <si>
    <t>3.6.9</t>
  </si>
  <si>
    <t>PINTURA EM VERNIZ SINTETICO BRILHANTE EM MADEIRA, TRES DEMAOS</t>
  </si>
  <si>
    <t>3.6.10</t>
  </si>
  <si>
    <t xml:space="preserve"> SES01168 </t>
  </si>
  <si>
    <t>PORTAO DE CORRER EM CHAPA TIPO PAINEL LAMBRIL, INCLUSIVE CHUMBAMENTO</t>
  </si>
  <si>
    <t>3.6.11</t>
  </si>
  <si>
    <t xml:space="preserve"> SES01169 </t>
  </si>
  <si>
    <t>PORTA DE ABRIR EM GRADIL COM BARRA CHATA 3 CM X 1/4", INCLUSIVE REQUADRO, FERROLHO E DOBRADIÇAS E FECHADURA</t>
  </si>
  <si>
    <t>3.6.12</t>
  </si>
  <si>
    <t xml:space="preserve"> SES01172 </t>
  </si>
  <si>
    <t>PORTA DE MADEIRA COMPENSADA LISA PARA PINTURA, 180X210X3,5CM, 2 FOLHAS, INCLUSO ADUELA 2A, ALIZAR 2A E DOBRADIÇAS.</t>
  </si>
  <si>
    <t>3.6.13</t>
  </si>
  <si>
    <t>3.6.14</t>
  </si>
  <si>
    <t>3.6.15</t>
  </si>
  <si>
    <t>PORTA DE ALUMÍNIO DE ABRIR COM LAMBRI, COM GUARNIÇÃO, FIXAÇÃO COM PARAFUSOS - FORNECIMENTO E INSTALAÇÃO. AF_12/2019</t>
  </si>
  <si>
    <t>3.6.16</t>
  </si>
  <si>
    <t xml:space="preserve"> SES01173 </t>
  </si>
  <si>
    <t>PORTA EM ALUMÍNIO DE ABRIR TIPO VENEZIANA 2 FOLHAS DE ABRIR COM GUARNIÇÃO, FIXAÇÃO COM PARAFUSOS - FORNECIMENTO E INSTALAÇÃO.</t>
  </si>
  <si>
    <t>3.6.17</t>
  </si>
  <si>
    <t xml:space="preserve"> SES01174 </t>
  </si>
  <si>
    <t>PORTA EM ALUMÍNIO COM VIDRO, DE ABRIR TIPO VENEZIANA 2 FOLHAS DE ABRIR COM GUARNIÇÃO, FIXAÇÃO COM PARAFUSOS - FORNECIMENTO E INSTALAÇÃO.</t>
  </si>
  <si>
    <t>3.7</t>
  </si>
  <si>
    <t>PINTURA</t>
  </si>
  <si>
    <t>3.7.1</t>
  </si>
  <si>
    <t xml:space="preserve"> SES01157 </t>
  </si>
  <si>
    <t>PREPARO DE SUPERFÍCIE COM LIXAMENTO DE PAREDES E TETOS</t>
  </si>
  <si>
    <t>3.7.2</t>
  </si>
  <si>
    <t>APLICAÇÃO E LIXAMENTO DE MASSA LÁTEX EM PAREDES, DUAS DEMÃOS. AF_06/2014</t>
  </si>
  <si>
    <t>3.7.3</t>
  </si>
  <si>
    <t xml:space="preserve"> SES01020 </t>
  </si>
  <si>
    <t>APLICAÇÃO E LIXAMENTO DE MASSA ACRILICA EM PAREDES, DUAS DEMÃOS</t>
  </si>
  <si>
    <t>3.7.4</t>
  </si>
  <si>
    <t>APLICAÇÃO E LIXAMENTO DE MASSA LÁTEX EM TETO, DUAS DEMÃOS. AF_06/2014</t>
  </si>
  <si>
    <t>3.7.5</t>
  </si>
  <si>
    <t>APLICAÇÃO MANUAL DE PINTURA COM TINTA LÁTEX PVA EM PAREDES, DUAS DEMÃOS. AF_06/2014</t>
  </si>
  <si>
    <t>3.7.6</t>
  </si>
  <si>
    <t>APLICAÇÃO MANUAL DE PINTURA COM TINTA LÁTEX ACRÍLICA EM PAREDES, DUAS DEMÃOS. AF_06/2014</t>
  </si>
  <si>
    <t>3.7.7</t>
  </si>
  <si>
    <t>APLICAÇÃO MANUAL DE PINTURA COM TINTA LÁTEX PVA EM TETO, DUAS DEMÃOS. AF_06/2014</t>
  </si>
  <si>
    <t>3.7.8</t>
  </si>
  <si>
    <t xml:space="preserve"> SES01152 </t>
  </si>
  <si>
    <t>CAIACAO DUAS DEMAOS MUROS E PAREDES</t>
  </si>
  <si>
    <t>3.7.9</t>
  </si>
  <si>
    <t>PINTURA COM TINTA ALQUÍDICA DE FUNDO (TIPO ZARCÃO) APLICADA A ROLO OU PINCEL SOBRE SUPERFÍCIES METÁLICAS (EXCETO PERFIL) EXECUTADO EM OBRA (POR DEMÃO). AF_01/2020</t>
  </si>
  <si>
    <t>3.8</t>
  </si>
  <si>
    <t>ACESSIBILIDADE</t>
  </si>
  <si>
    <t>3.8.1</t>
  </si>
  <si>
    <t xml:space="preserve"> SES01011 </t>
  </si>
  <si>
    <t>FORNECIMENTO E INSTALAÇÃO DE PISO PODOTÁTIL, 40 X 40 CM, VERMELHO/AMARELO, DIRECIONAL/ALERTA</t>
  </si>
  <si>
    <t>3.9</t>
  </si>
  <si>
    <t>GRANITO</t>
  </si>
  <si>
    <t>3.9.1</t>
  </si>
  <si>
    <t xml:space="preserve"> SES02070 </t>
  </si>
  <si>
    <t>BANCADA DE GRANITO (OUTRAS CORES) ESP. = 2,5 cm (COLOCADO)</t>
  </si>
  <si>
    <t>M²</t>
  </si>
  <si>
    <t>3.9.2</t>
  </si>
  <si>
    <t xml:space="preserve"> SES02071 </t>
  </si>
  <si>
    <t>DIVISÓRIAS DE GRANITO, E = 3 CM, INCLUINDO ELEMENTOS DE FIXAÇÃO</t>
  </si>
  <si>
    <t>3.9.3</t>
  </si>
  <si>
    <t xml:space="preserve"> SES01167 </t>
  </si>
  <si>
    <t>SOLEIRA E PEITORIL EM GRANITO (BRANCO DALLAS) C/ REBAIXO E=3CM</t>
  </si>
  <si>
    <t>3.10</t>
  </si>
  <si>
    <t>LOUÇAS E TANQUES</t>
  </si>
  <si>
    <t>3.10.1</t>
  </si>
  <si>
    <t>CUBA DE EMBUTIR OVAL EM LOUÇA BRANCA, 35 X 50CM OU EQUIVALENTE, INCLUSO VÁLVULA EM METAL CROMADO E SIFÃO FLEXÍVEL EM PVC - FORNECIMENTO E INSTALAÇÃO. AF_01/2020</t>
  </si>
  <si>
    <t>3.10.2</t>
  </si>
  <si>
    <t>VASO SANITÁRIO SIFONADO COM CAIXA ACOPLADA LOUÇA BRANCA, INCLUSO ENGATE FLEXÍVEL EM PLÁSTICO BRANCO, 1/2  X 40CM - FORNECIMENTO E INSTALAÇÃO. AF_01/2020</t>
  </si>
  <si>
    <t>3.10.3</t>
  </si>
  <si>
    <t>ASSENTO SANITÁRIO CONVENCIONAL - FORNECIMENTO E INSTALACAO. AF_01/2020</t>
  </si>
  <si>
    <t>3.10.4</t>
  </si>
  <si>
    <t>MICTÓRIO SIFONADO LOUÇA BRANCA  PADRÃO MÉDIO  FORNECIMENTO E INSTALAÇÃO. AF_01/2020</t>
  </si>
  <si>
    <t>3.10.5</t>
  </si>
  <si>
    <t>TANQUE DE MÁRMORE SINTÉTICO COM COLUNA, 22L OU EQUIVALENTE, INCLUSO SIFÃO FLEXÍVEL EM PVC, VÁLVULA PLÁSTICA E TORNEIRA DE METAL CROMADO PADRÃO POPULAR - FORNECIMENTO E INSTALAÇÃO. AF_01/2020</t>
  </si>
  <si>
    <t>3.10.6</t>
  </si>
  <si>
    <t xml:space="preserve"> SES02072 </t>
  </si>
  <si>
    <t>TANQUE EM MÁRMORE SINTÉTICO COM 2 BOJOS, INCLUSIVE VÁLVULA E SIFÃO EM PVC</t>
  </si>
  <si>
    <t>3.10.7</t>
  </si>
  <si>
    <t>TORNEIRA CROMADA 1/2 OU 3/4 PARA TANQUE, PADRÃO MÉDIO - FORNECIMENTO E INSTALAÇÃO. AF_01/2020</t>
  </si>
  <si>
    <t>3.10.8</t>
  </si>
  <si>
    <t>CUBA DE EMBUTIR DE AÇO INOXIDÁVEL MÉDIA, INCLUSO VÁLVULA TIPO AMERICANA EM METAL CROMADO E SIFÃO FLEXÍVEL EM PVC - FORNECIMENTO E INSTALAÇÃO. AF_01/2020</t>
  </si>
  <si>
    <t>3.11</t>
  </si>
  <si>
    <t>PAISAGISMO E URBANISMO</t>
  </si>
  <si>
    <t>3.11.1</t>
  </si>
  <si>
    <t xml:space="preserve"> SES04003 </t>
  </si>
  <si>
    <t>PLANTIO DE GRAMA ESMERALDA EM ROLO COM FORNECIMENTO DE TERRA VEGETAL</t>
  </si>
  <si>
    <t>3.11.2</t>
  </si>
  <si>
    <t>PLANTIO DE ARBUSTO OU  CERCA VIVA. AF_05/2018</t>
  </si>
  <si>
    <t>3.11.3</t>
  </si>
  <si>
    <t xml:space="preserve"> SES04017 </t>
  </si>
  <si>
    <t>PALMEIRA CICA M - FORNECIMENTO E PLANTIO</t>
  </si>
  <si>
    <t>3.11.4</t>
  </si>
  <si>
    <t>PLANTIO DE ÁRVORE ORNAMENTAL COM ALTURA DE MUDA MENOR OU IGUAL A 2,00 M. AF_05/2018</t>
  </si>
  <si>
    <t>3.11.5</t>
  </si>
  <si>
    <t>PLANTIO DE FORRAÇÃO. AF_05/2018</t>
  </si>
  <si>
    <t>3.11.6</t>
  </si>
  <si>
    <t xml:space="preserve"> SES04053 </t>
  </si>
  <si>
    <t>PLANTA - PALMEIRA IMPERIAL (FORNECIMENTO E PLANTIO) - INCLUSO A JARDINAGEM</t>
  </si>
  <si>
    <t>3.11.7</t>
  </si>
  <si>
    <t xml:space="preserve"> SES04054 </t>
  </si>
  <si>
    <t>PLANTA - PRIMAVERA - BOUGAINVILLEA GLABRA - MÍNIMO 1,2 METROS - FORNECIMENTO E PLANTIO</t>
  </si>
  <si>
    <t>3.12</t>
  </si>
  <si>
    <t>PLACAS ACM</t>
  </si>
  <si>
    <t>3.12.1</t>
  </si>
  <si>
    <t xml:space="preserve"> SES01138 </t>
  </si>
  <si>
    <t>FORNECIMENTO E INSTALAÇÃO DE PLACAS ACM EM PERFIL DE AÇO GALVALUME</t>
  </si>
  <si>
    <t>3.12.2</t>
  </si>
  <si>
    <t xml:space="preserve"> SES04014 </t>
  </si>
  <si>
    <t>FORNECIMENTO E INSTALAÇÃO DE PLACA DE ACRILICO TRANSPARENTE ADESIVADA PARA SINALIZACAO DE PORTAS, BORDA POLIDA, DE *25 X 8*, E = 6 MM</t>
  </si>
  <si>
    <t>3.13</t>
  </si>
  <si>
    <t>LIMPEZA DA OBRA</t>
  </si>
  <si>
    <t>3.13.1</t>
  </si>
  <si>
    <t>LIMPEZA MECANIZADA DE CAMADA VEGETAL, VEGETAÇÃO E PEQUENAS ÁRVORES (DIÂMETRO DE TRONCO MENOR QUE 0,20 M), COM TRATOR DE ESTEIRAS.AF_05/2018</t>
  </si>
  <si>
    <t>3.13.2</t>
  </si>
  <si>
    <t>LIMPEZA DE SUPERFÍCIE COM JATO DE ALTA PRESSÃO. AF_04/2019</t>
  </si>
  <si>
    <t>3.13.3</t>
  </si>
  <si>
    <t>LIMPEZA DE LADRILHO HIDRÁULICO EM PAREDE COM PANO ÚMIDO. AF_04/2019</t>
  </si>
  <si>
    <t>3.14</t>
  </si>
  <si>
    <t>SERVIÇOS COMPLEMENTARES</t>
  </si>
  <si>
    <t>3.14.1</t>
  </si>
  <si>
    <t>CORRIMÃO SIMPLES, DIÂMETRO EXTERNO = 1 1/2", EM AÇO GALVANIZADO. AF_04/2019_P</t>
  </si>
  <si>
    <t>3.14.2</t>
  </si>
  <si>
    <t>PODA EM ALTURA DE ÁRVORE COM DIÂMETRO DE TRONCO MAIOR OU IGUAL A 0,40 M E MENOR QUE 0,60 M.AF_05/2018</t>
  </si>
  <si>
    <t>3.14.3</t>
  </si>
  <si>
    <t>PODA EM ALTURA DE ÁRVORE COM DIÂMETRO DE TRONCO MAIOR OU IGUAL A 0,60 M.AF_05/2018</t>
  </si>
  <si>
    <t>3.14.4</t>
  </si>
  <si>
    <t>REMOÇÃO DE RAÍZES REMANESCENTES DE TRONCO DE ÁRVORE COM DIÂMETRO MAIOR OU IGUAL A 0,20 M E MENOR QUE 0,40 M.AF_05/2018</t>
  </si>
  <si>
    <t>3.14.5</t>
  </si>
  <si>
    <t>REMOÇÃO DE RAÍZES REMANESCENTES DE TRONCO DE ÁRVORE COM DIÂMETRO MAIOR OU IGUAL A 0,40 M E MENOR QUE 0,60 M.AF_05/2018</t>
  </si>
  <si>
    <t>3.14.6</t>
  </si>
  <si>
    <t>BARRA DE APOIO RETA, EM ALUMINIO, COMPRIMENTO 80 CM,  FIXADA NA PAREDE - FORNECIMENTO E INSTALAÇÃO. AF_01/2020</t>
  </si>
  <si>
    <t>3.14.7</t>
  </si>
  <si>
    <t>ESPELHO CRISTAL, ESPESSURA 4MM, COM PARAFUSOS DE FIXACAO, SEM MOLDURA</t>
  </si>
  <si>
    <t>3.14.8</t>
  </si>
  <si>
    <t xml:space="preserve"> SES04009 </t>
  </si>
  <si>
    <t>FORNECIMENTO E INSTALAÇÃO DE LETRA CAIXA 30 CM EM CHAPA GALVANIZADA PARA LETREIRO COM NOME DA INSTITUIÇÃO</t>
  </si>
  <si>
    <t>3.14.9</t>
  </si>
  <si>
    <t xml:space="preserve"> SES04048 </t>
  </si>
  <si>
    <t>FORNECIMENTO E INSTALAÇÃO DE KIT CONTENDO 3 MASTROS P/ BANDEIRA EM TUBO DE AÇO GALVANIZADO 7,00M E ALTURA LIVRE 6,00M</t>
  </si>
  <si>
    <t>3.14.10</t>
  </si>
  <si>
    <t xml:space="preserve"> SES04049 </t>
  </si>
  <si>
    <t>PLACA INAUGURACAO EM ALUMINIO 0,40X0,60M FORNECIMENTO E COLOCACAO</t>
  </si>
  <si>
    <t>3.14.11</t>
  </si>
  <si>
    <t>SUPORTE MÃO FRANCESA EM ACO, ABAS IGUAIS 40 CM, CAPACIDADE MINIMA 70 KG, BRANCO - FORNECIMENTO E INSTALAÇÃO. AF_01/2020</t>
  </si>
  <si>
    <t>3.14.12</t>
  </si>
  <si>
    <t>TOTAL ARQUITETÔNICO</t>
  </si>
  <si>
    <t>4.0</t>
  </si>
  <si>
    <t>ABRIGO DE GÁS E LIXO</t>
  </si>
  <si>
    <t>4.1</t>
  </si>
  <si>
    <t>EXECUÇÃO DE ABRIGO DE GÁS E LIXO</t>
  </si>
  <si>
    <t>4.1.1</t>
  </si>
  <si>
    <t>4.1.2</t>
  </si>
  <si>
    <t>4.1.3</t>
  </si>
  <si>
    <t xml:space="preserve"> SES01158 </t>
  </si>
  <si>
    <t>REGULARIZAÇÃO E COMPACTAÇÃO DE TERRENO MANUAL, COM SOQUETE</t>
  </si>
  <si>
    <t>4.1.4</t>
  </si>
  <si>
    <t>LASTRO DE CONCRETO MAGRO, APLICADO EM PISOS OU RADIERS, ESPESSURA DE 5 CM. AF_07/2016</t>
  </si>
  <si>
    <t>4.1.5</t>
  </si>
  <si>
    <t>REVESTIMENTO CERÂMICO PARA PISO COM PLACAS TIPO ESMALTADA EXTRA DE DIMENSÕES 60X60 CM APLICADA EM AMBIENTES DE ÁREA MENOR QUE 5 M2. AF_06/2014</t>
  </si>
  <si>
    <t>4.1.6</t>
  </si>
  <si>
    <t>4.1.7</t>
  </si>
  <si>
    <t>4.1.8</t>
  </si>
  <si>
    <t>REVESTIMENTO CERÂMICO PARA PAREDES INTERNAS COM PLACAS TIPO ESMALTADA EXTRA DE DIMENSÕES 33X45 CM APLICADAS EM AMBIENTES DE ÁREA MAIOR QUE 5 M² NA ALTURA INTEIRA DAS PAREDES. AF_06/2014</t>
  </si>
  <si>
    <t>4.1.9</t>
  </si>
  <si>
    <t xml:space="preserve"> 74244/001 </t>
  </si>
  <si>
    <t>ALAMBRADO PARA QUADRA POLIESPORTIVA, ESTRUTURADO POR TUBOS DE ACO GALVANIZADO, COM COSTURA, DIN 2440, DIAMETRO 2", COM TELA DE ARAME GALVANIZADO, FIO 14 BWG E MALHA QUADRADA 5X5CM</t>
  </si>
  <si>
    <t>4.1.10</t>
  </si>
  <si>
    <t xml:space="preserve"> SES01159 </t>
  </si>
  <si>
    <t>PORTAO EM TELA ARAME GALVANIZADO N.12 MALHA 2" E MOLDURA EM TUBOS DE ACO COM DUAS FOLHAS DE ABRIR, INCLUSO FERRAGENS</t>
  </si>
  <si>
    <t>4.1.11</t>
  </si>
  <si>
    <t xml:space="preserve"> 74202/001 </t>
  </si>
  <si>
    <t>LAJE PRE-MOLDADA P/FORRO, SOBRECARGA 100KG/M2, VAOS ATE 3,50M/E=8CM, C/LAJOTAS E CAP.C/CONC FCK=20MPA, 3CM, INTER-EIXO 38CM, C/ESCORAMENTO (REAPR.3X) E FERRAGEM NEGATIVA</t>
  </si>
  <si>
    <t>TOTAL ABRIGO DE LIXO</t>
  </si>
  <si>
    <t>5.0</t>
  </si>
  <si>
    <t>INSTALAÇÕES ESTRUTURAIS</t>
  </si>
  <si>
    <t>5.1</t>
  </si>
  <si>
    <t>OFIOLOGIA</t>
  </si>
  <si>
    <t>5.1.1</t>
  </si>
  <si>
    <t>INFRA-ESTRUTURA</t>
  </si>
  <si>
    <t>5.1.1.1</t>
  </si>
  <si>
    <t>ESCAVAÇÃO MECANIZADA PARA BLOCO DE COROAMENTO OU SAPATA, COM PREVISÃO DE FÔRMA, COM RETROESCAVADEIRA. AF_06/2017</t>
  </si>
  <si>
    <t>5.1.1.2</t>
  </si>
  <si>
    <t>ESCAVAÇÃO MECANIZADA PARA VIGA BALDRAME, COM PREVISÃO DE FÔRMA, COM MINI-ESCAVADEIRA. AF_06/2017</t>
  </si>
  <si>
    <t>5.1.1.3</t>
  </si>
  <si>
    <t>LASTRO COM PREPARO DE FUNDO, LARGURA MAIOR OU IGUAL A 1,5 M, COM CAMADA DE BRITA, LANÇAMENTO MANUAL. AF_08/2020</t>
  </si>
  <si>
    <t>5.1.1.4</t>
  </si>
  <si>
    <t>REATERRO MECANIZADO DE VALA COM ESCAVADEIRA HIDRÁULICA (CAPACIDADE DA CAÇAMBA: 0,8 M³ / POTÊNCIA: 111 HP), LARGURA ATÉ 1,5 M, PROFUNDIDADE DE 1,5 A 3,0 M, COM SOLO DE 1ª CATEGORIA EM LOCAIS COM BAIXO NÍVEL DE INTERFERÊNCIA. AF_04/2016</t>
  </si>
  <si>
    <t>5.1.1.5</t>
  </si>
  <si>
    <t>5.1.1.6</t>
  </si>
  <si>
    <t>5.1.1.7</t>
  </si>
  <si>
    <t>5.1.2</t>
  </si>
  <si>
    <t>SAPATAS/BLOCOS E VIGAS BALDRAMES</t>
  </si>
  <si>
    <t>5.1.2.1</t>
  </si>
  <si>
    <t>FABRICAÇÃO, MONTAGEM E DESMONTAGEM DE FÔRMA PARA BLOCO DE COROAMENTO, EM MADEIRA SERRADA, E=25 MM, 2 UTILIZAÇÕES. AF_06/2017</t>
  </si>
  <si>
    <t>5.1.2.2</t>
  </si>
  <si>
    <t>FABRICAÇÃO, MONTAGEM E DESMONTAGEM DE FÔRMA PARA VIGA BALDRAME, EM MADEIRA SERRADA, E=25 MM, 2 UTILIZAÇÕES. AF_06/2017</t>
  </si>
  <si>
    <t>5.1.2.3</t>
  </si>
  <si>
    <t xml:space="preserve"> SES01147 </t>
  </si>
  <si>
    <t>CONCRETO USINADO BOMBEAVEL, CLASSE DE RESISTENCIA C25, COM BRITA 0 E 1, SLUMP = 100 +/- 20 MM, BOMBEADO, LANÇADO E ADENSADO EM ESTRUTURA.</t>
  </si>
  <si>
    <t>5.1.2.4</t>
  </si>
  <si>
    <t>ARMAÇÃO DE BLOCO, VIGA BALDRAME E SAPATA UTILIZANDO AÇO CA-60 DE 5 MM - MONTAGEM. AF_06/2017</t>
  </si>
  <si>
    <t>KG</t>
  </si>
  <si>
    <t>5.1.2.5</t>
  </si>
  <si>
    <t>ARMAÇÃO DE BLOCO, VIGA BALDRAME OU SAPATA UTILIZANDO AÇO CA-50 DE 6,3 MM - MONTAGEM. AF_06/2017</t>
  </si>
  <si>
    <t>5.1.2.6</t>
  </si>
  <si>
    <t>ARMAÇÃO DE BLOCO, VIGA BALDRAME OU SAPATA UTILIZANDO AÇO CA-50 DE 8 MM - MONTAGEM. AF_06/2017</t>
  </si>
  <si>
    <t>5.1.2.7</t>
  </si>
  <si>
    <t>ARMAÇÃO DE BLOCO, VIGA BALDRAME OU SAPATA UTILIZANDO AÇO CA-50 DE 10 MM - MONTAGEM. AF_06/2017</t>
  </si>
  <si>
    <t>5.1.2.8</t>
  </si>
  <si>
    <t>ARMAÇÃO DE BLOCO, VIGA BALDRAME OU SAPATA UTILIZANDO AÇO CA-50 DE 12,5 MM - MONTAGEM. AF_06/2017</t>
  </si>
  <si>
    <t>5.1.3</t>
  </si>
  <si>
    <t>SUPER-ESTRUTURA</t>
  </si>
  <si>
    <t>5.1.3.1</t>
  </si>
  <si>
    <t>MONTAGEM E DESMONTAGEM DE FÔRMA DE PILARES CIRCULARES, COM ÁREA MÉDIA DAS SEÇÕES MENOR OU IGUAL A 0,28 M², PÉ-DIREITO SIMPLES, EM MADEIRA, 2 UTILIZAÇÕES. AF_06/2017</t>
  </si>
  <si>
    <t>5.1.3.2</t>
  </si>
  <si>
    <t>MONTAGEM E DESMONTAGEM DE FÔRMA DE VIGA, ESCORAMENTO COM PONTALETE DE MADEIRA, PÉ-DIREITO SIMPLES, EM MADEIRA SERRADA, 2 UTILIZAÇÕES. AF_09/2020</t>
  </si>
  <si>
    <t>5.1.3.3</t>
  </si>
  <si>
    <t>5.1.3.4</t>
  </si>
  <si>
    <t>ARMAÇÃO DE PILAR OU VIGA DE UMA ESTRUTURA CONVENCIONAL DE CONCRETO ARMADO EM UMA EDIFICAÇÃO TÉRREA OU SOBRADO UTILIZANDO AÇO CA-60 DE 5,0 MM - MONTAGEM. AF_12/2015</t>
  </si>
  <si>
    <t>5.1.3.5</t>
  </si>
  <si>
    <t>ARMAÇÃO DE PILAR OU VIGA DE UMA ESTRUTURA CONVENCIONAL DE CONCRETO ARMADO EM UMA EDIFICAÇÃO TÉRREA OU SOBRADO UTILIZANDO AÇO CA-50 DE 6,3 MM - MONTAGEM. AF_12/2015</t>
  </si>
  <si>
    <t>5.1.3.6</t>
  </si>
  <si>
    <t>ARMAÇÃO DE PILAR OU VIGA DE UMA ESTRUTURA CONVENCIONAL DE CONCRETO ARMADO EM UMA EDIFICAÇÃO TÉRREA OU SOBRADO UTILIZANDO AÇO CA-50 DE 8,0 MM - MONTAGEM. AF_12/2015</t>
  </si>
  <si>
    <t>5.1.3.7</t>
  </si>
  <si>
    <t>ARMAÇÃO DE PILAR OU VIGA DE UMA ESTRUTURA CONVENCIONAL DE CONCRETO ARMADO EM UMA EDIFICAÇÃO TÉRREA OU SOBRADO UTILIZANDO AÇO CA-50 DE 10,0 MM - MONTAGEM. AF_12/2015</t>
  </si>
  <si>
    <t>5.1.3.8</t>
  </si>
  <si>
    <t>ARMAÇÃO DE PILAR OU VIGA DE UMA ESTRUTURA CONVENCIONAL DE CONCRETO ARMADO EM UMA EDIFICAÇÃO TÉRREA OU SOBRADO UTILIZANDO AÇO CA-50 DE 12,5 MM - MONTAGEM. AF_12/2015</t>
  </si>
  <si>
    <t>5.1.3.9</t>
  </si>
  <si>
    <t>ARMAÇÃO DE PILAR OU VIGA DE UMA ESTRUTURA CONVENCIONAL DE CONCRETO ARMADO EM UMA EDIFICAÇÃO TÉRREA OU SOBRADO UTILIZANDO AÇO CA-50 DE 16,0 MM - MONTAGEM. AF_12/2015</t>
  </si>
  <si>
    <t>5.1.3.10</t>
  </si>
  <si>
    <t>ARMAÇÃO DE PILAR OU VIGA DE UMA ESTRUTURA CONVENCIONAL DE CONCRETO ARMADO EM UMA EDIFICAÇÃO TÉRREA OU SOBRADO UTILIZANDO AÇO CA-50 DE 20,0 MM - MONTAGEM. AF_12/2015</t>
  </si>
  <si>
    <t>5.1.4</t>
  </si>
  <si>
    <t>LAJES</t>
  </si>
  <si>
    <t>5.1.4.1</t>
  </si>
  <si>
    <t xml:space="preserve"> SES01160 </t>
  </si>
  <si>
    <t>ARMACAO EM TELA DE ACO SOLDADA NERVURADA Q-92, ACO CA-60, 4,2MM, MALHA 15X15CM</t>
  </si>
  <si>
    <t>5.1.4.2</t>
  </si>
  <si>
    <t>5.1.4.3</t>
  </si>
  <si>
    <t xml:space="preserve"> SES01198 </t>
  </si>
  <si>
    <t>LAJE PRE-MOLDADA P/PISO, SOBRECARGA 350KG/M2, VAOS ATE 3,50M/E=8CM, C/LAJOTAS E CAP.C/CONC FCK=25MPA, 4CM, INTER-EIXO 38CM, C/ESCORAMENTO (REAPR.3X) E FERRAGEM NEGATIVA</t>
  </si>
  <si>
    <t>5.1.5</t>
  </si>
  <si>
    <t>ESCADAS</t>
  </si>
  <si>
    <t>5.1.5.1</t>
  </si>
  <si>
    <t>MONTAGEM E DESMONTAGEM DE FÔRMA PARA ESCADAS, COM 2 LANCES, EM CHAPA DE MADEIRA COMPENSADA RESINADA, 4 UTILIZAÇÕES. AF_01/2017</t>
  </si>
  <si>
    <t>5.1.5.2</t>
  </si>
  <si>
    <t>5.1.5.3</t>
  </si>
  <si>
    <t>ARMAÇÃO DE ESCADA, COM 2 LANCES, DE UMA ESTRUTURA CONVENCIONAL DE CONCRETO ARMADO UTILIZANDO AÇO CA-50 DE 8,0 MM - MONTAGEM. AF_01/2017</t>
  </si>
  <si>
    <t>5.1.5.4</t>
  </si>
  <si>
    <t>ARMAÇÃO DE ESCADA, COM 2 LANCES, DE UMA ESTRUTURA CONVENCIONAL DE CONCRETO ARMADO UTILIZANDO AÇO CA-50 DE 10,0 MM - MONTAGEM. AF_01/2017</t>
  </si>
  <si>
    <t>5.1.6</t>
  </si>
  <si>
    <t>ETAPA COMPLEMENTAR</t>
  </si>
  <si>
    <t>5.1.6.1</t>
  </si>
  <si>
    <t>ESTACA ESCAVADA MECANICAMENTE, SEM FLUIDO ESTABILIZANTE, COM 40CM DE DIÂMETRO, CONCRETO LANÇADO POR CAMINHÃO BETONEIRA (EXCLUSIVE MOBILIZAÇÃO E DESMOBILIZAÇÃO). AF_01/2020</t>
  </si>
  <si>
    <t>5.1.6.2</t>
  </si>
  <si>
    <t>ARMAÇÃO DE ESTRUTURAS DE CONCRETO ARMADO, EXCETO VIGAS, PILARES, LAJES E FUNDAÇÕES, UTILIZANDO AÇO CA-50 DE 6,3 MM - MONTAGEM. AF_12/2015</t>
  </si>
  <si>
    <t>5.1.6.3</t>
  </si>
  <si>
    <t>TUBO PVC D=3" COM MATERIAL DRENANTE PARA DRENO/BARBACA - FORNECIMENTO E INSTALACAO</t>
  </si>
  <si>
    <t>5.1.6.4</t>
  </si>
  <si>
    <t>5.1.6.5</t>
  </si>
  <si>
    <t xml:space="preserve"> SES02069 </t>
  </si>
  <si>
    <t>MURO DE ARRIMO DE ALVENARIA DE TIJOLOS</t>
  </si>
  <si>
    <t>5.1.6.6</t>
  </si>
  <si>
    <t xml:space="preserve"> SES01161 </t>
  </si>
  <si>
    <t>FORNECIMENTO/INSTALACAO LONA PLASTICA PRETA, PARA IMPERMEABILIZACAO, ESPESSURA 150 MICRAS.</t>
  </si>
  <si>
    <t>5.1.7</t>
  </si>
  <si>
    <t>ESTRUTURA DE COBERTURA</t>
  </si>
  <si>
    <t>5.1.7.1</t>
  </si>
  <si>
    <t xml:space="preserve"> SES01001 </t>
  </si>
  <si>
    <t>ESTRUTURA METALICA EM ACO ESTRUTURAL ASTM A36</t>
  </si>
  <si>
    <t>5.1.7.2</t>
  </si>
  <si>
    <t xml:space="preserve"> SES01002 </t>
  </si>
  <si>
    <t>MONTAGEM DE ESTRUTURA METÁLICA</t>
  </si>
  <si>
    <t>5.1.7.3</t>
  </si>
  <si>
    <t>PINTURA COM TINTA ALQUÍDICA DE ACABAMENTO (ESMALTE SINTÉTICO FOSCO) PULVERIZADA SOBRE SUPERFÍCIES METÁLICAS (EXCETO PERFIL) EXECUTADO EM OBRA (02 DEMÃOS). AF_01/2020</t>
  </si>
  <si>
    <t>5.1.7.4</t>
  </si>
  <si>
    <t>PINTURA COM TINTA ALQUÍDICA DE FUNDO (TIPO ZARCÃO) PULVERIZADA SOBRE PERFIL METÁLICO EXECUTADO EM FÁBRICA (POR DEMÃO). AF_01/2020</t>
  </si>
  <si>
    <t>5.1.7.5</t>
  </si>
  <si>
    <t>5.1.7.6</t>
  </si>
  <si>
    <t>5.2</t>
  </si>
  <si>
    <t>BASE RESERVATÓRIO</t>
  </si>
  <si>
    <t>5.2.1</t>
  </si>
  <si>
    <t>5.2.1.1</t>
  </si>
  <si>
    <t>5.2.1.2</t>
  </si>
  <si>
    <t>PREPARO DE FUNDO DE VALA COM LARGURA MAIOR OU IGUAL A 1,5 M E MENOR QUE 2,5 M (ACERTO DO SOLO NATURAL). AF_08/2020</t>
  </si>
  <si>
    <t>5.2.1.3</t>
  </si>
  <si>
    <t>LASTRO DE CONCRETO MAGRO, APLICADO EM BLOCOS DE COROAMENTO OU SAPATAS, ESPESSURA DE 5 CM. AF_08/2017</t>
  </si>
  <si>
    <t>5.2.1.4</t>
  </si>
  <si>
    <t>REATERRO MANUAL DE VALAS COM COMPACTAÇÃO MECANIZADA. AF_04/2016</t>
  </si>
  <si>
    <t>5.2.1.5</t>
  </si>
  <si>
    <t>5.2.1.6</t>
  </si>
  <si>
    <t>5.2.1.7</t>
  </si>
  <si>
    <t>5.2.2</t>
  </si>
  <si>
    <t>SAPATAS/BLOCOS E ESTACAS</t>
  </si>
  <si>
    <t>5.2.2.1</t>
  </si>
  <si>
    <t>5.2.2.2</t>
  </si>
  <si>
    <t>5.2.2.3</t>
  </si>
  <si>
    <t>5.2.2.4</t>
  </si>
  <si>
    <t>5.2.2.5</t>
  </si>
  <si>
    <t>5.2.2.6</t>
  </si>
  <si>
    <t>ARMAÇÃO DE BLOCO, VIGA BALDRAME OU SAPATA UTILIZANDO AÇO CA-50 DE 20 MM - MONTAGEM. AF_06/2017</t>
  </si>
  <si>
    <t>5.2.2.7</t>
  </si>
  <si>
    <t>5.2.3</t>
  </si>
  <si>
    <t>5.2.3.1</t>
  </si>
  <si>
    <t>5.2.3.2</t>
  </si>
  <si>
    <t>5.2.3.3</t>
  </si>
  <si>
    <t>5.2.3.4</t>
  </si>
  <si>
    <t>5.2.3.5</t>
  </si>
  <si>
    <t>TOTAL ESTRUTURAL</t>
  </si>
  <si>
    <t>6.0</t>
  </si>
  <si>
    <t>INSTALAÇÕES HIDROSSANITARIAS</t>
  </si>
  <si>
    <t>6.1</t>
  </si>
  <si>
    <t>ÁGUA FRIA</t>
  </si>
  <si>
    <t>6.1.1</t>
  </si>
  <si>
    <t xml:space="preserve"> SES02006 </t>
  </si>
  <si>
    <t>FORNECIMENTO E INSTALAÇÃO DE DUCHA HIGIÊNICA PLÁSTICA COM REGISTRO METÁLICO 1/2"</t>
  </si>
  <si>
    <t>6.1.2</t>
  </si>
  <si>
    <t>REGISTRO DE GAVETA BRUTO, LATÃO, ROSCÁVEL, 3/4", COM ACABAMENTO E CANOPLA CROMADOS. FORNECIDO E INSTALADO EM RAMAL DE ÁGUA. AF_12/2014</t>
  </si>
  <si>
    <t>6.1.3</t>
  </si>
  <si>
    <t>ADAPTADOR CURTO COM BOLSA E ROSCA PARA REGISTRO, PVC, SOLDÁVEL, DN 25MM X 3/4, INSTALADO EM RAMAL OU SUB-RAMAL DE ÁGUA - FORNECIMENTO E INSTALAÇÃO. AF_12/2014</t>
  </si>
  <si>
    <t>6.1.4</t>
  </si>
  <si>
    <t>JOELHO 45 GRAUS, PVC, SOLDÁVEL, DN 25MM, INSTALADO EM RAMAL DE DISTRIBUIÇÃO DE ÁGUA - FORNECIMENTO E INSTALAÇÃO. AF_12/2014</t>
  </si>
  <si>
    <t>6.1.5</t>
  </si>
  <si>
    <t>JOELHO 90 GRAUS, PVC, SOLDÁVEL, DN 25MM, INSTALADO EM PRUMADA DE ÁGUA - FORNECIMENTO E INSTALAÇÃO. AF_12/2014</t>
  </si>
  <si>
    <t>6.1.6</t>
  </si>
  <si>
    <t>JOELHO 90 GRAUS, PVC, SERIE R, ÁGUA PLUVIAL, DN 40 MM, JUNTA SOLDÁVEL, FORNECIDO E INSTALADO EM RAMAL DE ENCAMINHAMENTO. AF_12/2014</t>
  </si>
  <si>
    <t>6.1.7</t>
  </si>
  <si>
    <t>JOELHO 90 GRAUS COM BUCHA DE LATÃO, PVC, SOLDÁVEL, DN 25MM, X 1/2 INSTALADO EM RAMAL OU SUB-RAMAL DE ÁGUA - FORNECIMENTO E INSTALAÇÃO. AF_12/2014</t>
  </si>
  <si>
    <t>6.1.8</t>
  </si>
  <si>
    <t>TUBO, PVC, SOLDÁVEL, DN 25MM, INSTALADO EM RAMAL OU SUB-RAMAL DE ÁGUA - FORNECIMENTO E INSTALAÇÃO. AF_12/2014</t>
  </si>
  <si>
    <t>6.1.9</t>
  </si>
  <si>
    <t>TUBO, PVC, SOLDÁVEL, DN 32MM, INSTALADO EM RAMAL DE DISTRIBUIÇÃO DE ÁGUA - FORNECIMENTO E INSTALAÇÃO. AF_12/2014</t>
  </si>
  <si>
    <t>6.1.10</t>
  </si>
  <si>
    <t>TUBO, PVC, SOLDÁVEL, DN 40MM, INSTALADO EM PRUMADA DE ÁGUA - FORNECIMENTO E INSTALAÇÃO. AF_12/2014</t>
  </si>
  <si>
    <t>6.1.11</t>
  </si>
  <si>
    <t>TÊ DE REDUÇÃO, PVC, SOLDÁVEL, DN 32MM X 25MM, INSTALADO EM RAMAL DE DISTRIBUIÇÃO DE ÁGUA - FORNECIMENTO E INSTALAÇÃO. AF_12/2014</t>
  </si>
  <si>
    <t>6.1.12</t>
  </si>
  <si>
    <t>6.1.13</t>
  </si>
  <si>
    <t>TANQUE DE MÁRMORE SINTÉTICO SUSPENSO, 22L OU EQUIVALENTE, INCLUSO SIFÃO FLEXÍVEL EM PVC, VÁLVULA PLÁSTICA E TORNEIRA DE METAL CROMADO PADRÃO POPULAR - FORNECIMENTO E INSTALAÇÃO. AF_01/2020</t>
  </si>
  <si>
    <t>6.1.14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</si>
  <si>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</si>
  <si>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6.1.15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</si>
  <si>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</si>
  <si>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>6.1.16</t>
  </si>
  <si>
    <t>VASO SANITÁRIO SIFONADO COM CAIXA ACOPLADA LOUÇA BRANCA - PADRÃO MÉDIO, INCLUSO ENGATE FLEXÍVEL EM METAL CROMADO, 1/2  X 40CM - FORNECIMENTO E INSTALAÇÃO. AF_01/2020</t>
  </si>
  <si>
    <t>6.1.17</t>
  </si>
  <si>
    <t>ADAPTADOR COM FLANGES LIVRES, PVC, SOLDÁVEL LONGO, DN 50 MM X 1 1/2 , INSTALADO EM RESERVAÇÃO DE ÁGUA DE EDIFICAÇÃO QUE POSSUA RESERVATÓRIO DE FIBRA/FIBROCIMENTO   FORNECIMENTO E INSTALAÇÃO. AF_06/2016</t>
  </si>
  <si>
    <t>6.1.18</t>
  </si>
  <si>
    <t>6.1.19</t>
  </si>
  <si>
    <t>ADAPTADOR CURTO COM BOLSA E ROSCA PARA REGISTRO, PVC, SOLDÁVEL, DN 50MM X 1.1/2, INSTALADO EM PRUMADA DE ÁGUA - FORNECIMENTO E INSTALAÇÃO. AF_12/2014</t>
  </si>
  <si>
    <t>6.1.20</t>
  </si>
  <si>
    <t>BUCHA DE REDUÇÃO, PVC, SOLDÁVEL, DN 40MM X 32MM, INSTALADO EM RAMAL OU SUB-RAMAL DE ÁGUA - FORNECIMENTO E INSTALAÇÃO. AF_03/2015</t>
  </si>
  <si>
    <t>6.1.21</t>
  </si>
  <si>
    <t>REGISTRO DE GAVETA BRUTO, LATÃO, ROSCÁVEL, 1 1/2, INSTALADO EM RESERVAÇÃO DE ÁGUA DE EDIFICAÇÃO QUE POSSUA RESERVATÓRIO DE FIBRA/FIBROCIMENTO  FORNECIMENTO E INSTALAÇÃO. AF_06/2016</t>
  </si>
  <si>
    <t>6.1.22</t>
  </si>
  <si>
    <t xml:space="preserve"> SES02008 </t>
  </si>
  <si>
    <t>JOELHO DE REDUCAO, PVC SOLDAVEL, 90 GRAUS, 25 MM X 20 MM, PARA AGUA FRIA PREDIAL INSTALADO EM RAMAL OU SUB-RAMAL DE ÁGUA - FORNECIMENTO E INSTALAÇÃO.</t>
  </si>
  <si>
    <t>6.1.23</t>
  </si>
  <si>
    <t>JOELHO 45 GRAUS, PVC, SOLDÁVEL, DN 32MM, INSTALADO EM RAMAL DE DISTRIBUIÇÃO DE ÁGUA - FORNECIMENTO E INSTALAÇÃO. AF_12/2014</t>
  </si>
  <si>
    <t>6.1.24</t>
  </si>
  <si>
    <t>TUBO, PVC, SOLDÁVEL, DN 50MM, INSTALADO EM PRUMADA DE ÁGUA - FORNECIMENTO E INSTALAÇÃO. AF_12/2014</t>
  </si>
  <si>
    <t>6.1.25</t>
  </si>
  <si>
    <t>TE, PVC, SOLDÁVEL, DN 25MM, INSTALADO EM RAMAL DE DISTRIBUIÇÃO DE ÁGUA - FORNECIMENTO E INSTALAÇÃO. AF_12/2014</t>
  </si>
  <si>
    <t>6.1.26</t>
  </si>
  <si>
    <t>JOELHO 90 GRAUS COM BUCHA DE LATÃO, PVC, SOLDÁVEL, DN  25 MM, X 3/4 INSTALADO EM RESERVAÇÃO DE ÁGUA DE EDIFICAÇÃO QUE POSSUA RESERVATÓRIO DE FIBRA/FIBROCIMENTO   FORNECIMENTO E INSTALAÇÃO. AF_06/2016</t>
  </si>
  <si>
    <t>6.1.27</t>
  </si>
  <si>
    <t xml:space="preserve"> SES02004 </t>
  </si>
  <si>
    <t>ASSENTO SANITARIO DE PLASTICO, TIPO CONVENCIONAL, FORNECIMENTO E INSTALAÇÃO.</t>
  </si>
  <si>
    <t>6.2</t>
  </si>
  <si>
    <t>ESGOTO</t>
  </si>
  <si>
    <t>6.2.1</t>
  </si>
  <si>
    <t>POÇO DE INSPEÇÃO CIRCULAR PARA ESGOTO, EM ALVENARIA COM TIJOLOS CERÂMICOS MACIÇOS, DIÂMETRO INTERNO = 0,6 M, PROFUNDIDADE = 1 M, EXCLUINDO TAMPÃO. AF_05/2018</t>
  </si>
  <si>
    <t>6.2.2</t>
  </si>
  <si>
    <t>BUCHA DE REDUÇÃO LONGA, PVC, SERIE R, ÁGUA PLUVIAL, DN 50 X 40 MM, JUNTA ELÁSTICA, FORNECIDO E INSTALADO EM RAMAL DE ENCAMINHAMENTO. AF_12/2014</t>
  </si>
  <si>
    <t>6.2.3</t>
  </si>
  <si>
    <t>CURVA 45 GRAUS, PVC, SOLDÁVEL, DN 75MM, INSTALADO EM PRUMADA DE ÁGUA - FORNECIMENTO E INSTALAÇÃO. AF_12/2014</t>
  </si>
  <si>
    <t>6.2.4</t>
  </si>
  <si>
    <t xml:space="preserve"> SES02032 </t>
  </si>
  <si>
    <t>CURVA LONGA 45 GRAUS, PVC, SERIE NORMAL, ESGOTO PREDIAL, DN 100 MM, JUNTA ELÁSTICA, FORNECIDO E INSTALADO EM RAMAL DE DESCARGA OU RAMAL DE ESGOTO SANITÁRIO</t>
  </si>
  <si>
    <t>6.2.5</t>
  </si>
  <si>
    <t>CURVA 45 GRAUS, PVC, SOLDÁVEL, DN 50MM, INSTALADO EM PRUMADA DE ÁGUA - FORNECIMENTO E INSTALAÇÃO. AF_12/2014</t>
  </si>
  <si>
    <t>6.2.6</t>
  </si>
  <si>
    <t>CURVA 45 GRAUS, PVC, SOLDÁVEL, DN 40MM, INSTALADO EM PRUMADA DE ÁGUA - FORNECIMENTO E INSTALAÇÃO. AF_12/2014</t>
  </si>
  <si>
    <t>6.2.7</t>
  </si>
  <si>
    <t>CURVA CURTA 90 GRAUS, PVC, SERIE NORMAL, ESGOTO PREDIAL, DN 40 MM, JUNTA SOLDÁVEL, FORNECIDO E INSTALADO EM RAMAL DE DESCARGA OU RAMAL DE ESGOTO SANITÁRIO. AF_12/2014</t>
  </si>
  <si>
    <t>6.2.8</t>
  </si>
  <si>
    <t>CURVA CURTA 90 GRAUS, PVC, SERIE NORMAL, ESGOTO PREDIAL, DN 50 MM, JUNTA ELÁSTICA, FORNECIDO E INSTALADO EM RAMAL DE DESCARGA OU RAMAL DE ESGOTO SANITÁRIO. AF_12/2014</t>
  </si>
  <si>
    <t>6.2.9</t>
  </si>
  <si>
    <t>CURVA 90 GRAUS, PVC, SOLDÁVEL, DN 75MM, INSTALADO EM PRUMADA DE ÁGUA - FORNECIMENTO E INSTALAÇÃO. AF_12/2014</t>
  </si>
  <si>
    <t>6.2.10</t>
  </si>
  <si>
    <t>JOELHO 45 GRAUS, PVC, SERIE NORMAL, ESGOTO PREDIAL, DN 40 MM, JUNTA SOLDÁVEL, FORNECIDO E INSTALADO EM RAMAL DE DESCARGA OU RAMAL DE ESGOTO SANITÁRIO. AF_12/2014</t>
  </si>
  <si>
    <t>6.2.11</t>
  </si>
  <si>
    <t>JOELHO 90 GRAUS, PVC, SOLDÁVEL, DN 50 MM INSTALADO EM RESERVAÇÃO DE ÁGUA DE EDIFICAÇÃO QUE POSSUA RESERVATÓRIO DE FIBRA/FIBROCIMENTO   FORNECIMENTO E INSTALAÇÃO. AF_06/2016</t>
  </si>
  <si>
    <t>6.2.12</t>
  </si>
  <si>
    <t>JOELHO 90 GRAUS, PVC, SERIE NORMAL, ESGOTO PREDIAL, DN 75 MM, JUNTA ELÁSTICA, FORNECIDO E INSTALADO EM PRUMADA DE ESGOTO SANITÁRIO OU VENTILAÇÃO. AF_12/2014</t>
  </si>
  <si>
    <t>6.2.13</t>
  </si>
  <si>
    <t>JOELHO 90 GRAUS, PVC, SOLDÁVEL, DN 40MM, INSTALADO EM PRUMADA DE ÁGUA - FORNECIMENTO E INSTALAÇÃO. AF_12/2014</t>
  </si>
  <si>
    <t>6.2.14</t>
  </si>
  <si>
    <t xml:space="preserve"> SES02029 </t>
  </si>
  <si>
    <t>JUNÇÃO SIMPLES, PVC, SERIE NORMAL, ESGOTO PREDIAL, DN 100 X 50 MM, JUNTA ELÁSTICA - FORNECIMENTO E INSTALAÇÃO</t>
  </si>
  <si>
    <t>6.2.15</t>
  </si>
  <si>
    <t>JUNÇÃO SIMPLES, PVC, SERIE R, ÁGUA PLUVIAL, DN 100 X 75 MM, JUNTA ELÁSTICA, FORNECIDO E INSTALADO EM RAMAL DE ENCAMINHAMENTO. AF_12/2014</t>
  </si>
  <si>
    <t>6.2.16</t>
  </si>
  <si>
    <t>JUNÇÃO SIMPLES, PVC, SERIE NORMAL, ESGOTO PREDIAL, DN 50 X 50 MM, JUNTA ELÁSTICA, FORNECIDO E INSTALADO EM RAMAL DE DESCARGA OU RAMAL DE ESGOTO SANITÁRIO. AF_12/2014</t>
  </si>
  <si>
    <t>6.2.17</t>
  </si>
  <si>
    <t xml:space="preserve"> SES02033 </t>
  </si>
  <si>
    <t>JUNÇÃO SIMPLES, PVC, SERIE NORMAL, ESGOTO PREDIAL, DN 75 X 50 MM, JUNTA ELÁSTICA - FORNECIMENTO E INSTALAÇÃO</t>
  </si>
  <si>
    <t>6.2.18</t>
  </si>
  <si>
    <t>JUNÇÃO SIMPLES, PVC, SERIE NORMAL, ESGOTO PREDIAL, DN 75 X 75 MM, JUNTA ELÁSTICA, FORNECIDO E INSTALADO EM RAMAL DE DESCARGA OU RAMAL DE ESGOTO SANITÁRIO. AF_12/2014</t>
  </si>
  <si>
    <t>6.2.19</t>
  </si>
  <si>
    <t>LUVA SIMPLES, PVC, SERIE NORMAL, ESGOTO PREDIAL, DN 75 MM, JUNTA ELÁSTICA, FORNECIDO E INSTALADO EM RAMAL DE DESCARGA OU RAMAL DE ESGOTO SANITÁRIO. AF_12/2014</t>
  </si>
  <si>
    <t>6.2.20</t>
  </si>
  <si>
    <t>REDUÇÃO EXCÊNTRICA, PVC, SERIE R, ÁGUA PLUVIAL, DN 100 X 75 MM, JUNTA ELÁSTICA, FORNECIDO E INSTALADO EM CONDUTORES VERTICAIS DE ÁGUAS PLUVIAIS. AF_12/2014</t>
  </si>
  <si>
    <t>6.2.21</t>
  </si>
  <si>
    <t>REDUÇÃO EXCÊNTRICA, PVC, SERIE R, ÁGUA PLUVIAL, DN 75 X 50 MM, JUNTA ELÁSTICA, FORNECIDO E INSTALADO EM CONDUTORES VERTICAIS DE ÁGUAS PLUVIAIS. AF_12/2014</t>
  </si>
  <si>
    <t>6.2.22</t>
  </si>
  <si>
    <t xml:space="preserve"> SES02051 </t>
  </si>
  <si>
    <t>TERMINAL DE VENTILACAO, 75 MM, SERIE NORMAL, ESGOTO PREDIAL</t>
  </si>
  <si>
    <t>6.2.23</t>
  </si>
  <si>
    <t>TUBO PVC, SERIE NORMAL, ESGOTO PREDIAL, DN 75 MM, FORNECIDO E INSTALADO EM RAMAL DE DESCARGA OU RAMAL DE ESGOTO SANITÁRIO. AF_12/2014</t>
  </si>
  <si>
    <t>6.2.24</t>
  </si>
  <si>
    <t xml:space="preserve"> SES02034 </t>
  </si>
  <si>
    <t>TE DE REDUÇÃO, PVC, SERIE NORMAL, ESGOTO PREDIAL, DN 100 X 50 MM, JUNTA ELÁSTICA - FORNECIMENTO E INSTALAÇÃO</t>
  </si>
  <si>
    <t>6.2.25</t>
  </si>
  <si>
    <t xml:space="preserve"> SES02036 </t>
  </si>
  <si>
    <t>TE DE REDUÇÃO, PVC, SERIE NORMAL, ESGOTO PREDIAL, DN 100 X 75 MM, JUNTA ELÁSTICA - FORNECIMENTO E INSTALAÇÃO</t>
  </si>
  <si>
    <t>6.2.26</t>
  </si>
  <si>
    <t xml:space="preserve"> SES02035 </t>
  </si>
  <si>
    <t>TE DE REDUÇÃO, PVC, SERIE NORMAL, ESGOTO PREDIAL, DN 75 X 50 MM, JUNTA ELÁSTICA - FORNECIMENTO E INSTALAÇÃO</t>
  </si>
  <si>
    <t>6.2.27</t>
  </si>
  <si>
    <t>TAMPA CIRCULAR PARA ESGOTO E DRENAGEM, EM CONCRETO PRÉ-MOLDADO, DIÂMETRO INTERNO = 0,6 M. AF_05/2018</t>
  </si>
  <si>
    <t>6.3</t>
  </si>
  <si>
    <t>DRENAGEM</t>
  </si>
  <si>
    <t>6.3.1</t>
  </si>
  <si>
    <t>CAIXA DE AREIA 40X40X40CM EM ALVENARIA - EXECUÇÃO</t>
  </si>
  <si>
    <t>6.3.2</t>
  </si>
  <si>
    <t xml:space="preserve"> SES01205 </t>
  </si>
  <si>
    <t>CALHA EM CONCRETO SIMPLES, EM MEIA CANA, DIAMETRO 200 MM</t>
  </si>
  <si>
    <t>6.3.3</t>
  </si>
  <si>
    <t xml:space="preserve"> SES01211 </t>
  </si>
  <si>
    <t>GRELHA DE FERRO FUNDIDO PARA CANALETA LARG = 20CM, FORNECIMENTO E ASSENTAMENTO</t>
  </si>
  <si>
    <t>6.3.4</t>
  </si>
  <si>
    <t>CALHA EM CHAPA DE AÇO GALVANIZADO NÚMERO 24, DESENVOLVIMENTO DE 50 CM, INCLUSO TRANSPORTE VERTICAL. AF_07/2019</t>
  </si>
  <si>
    <t>6.3.5</t>
  </si>
  <si>
    <t xml:space="preserve"> SES02057 </t>
  </si>
  <si>
    <t>CURVA CURTA 45 GRAUS, PVC, SERIE NORMAL, ESGOTO PREDIAL, DN 100 MM, JUNTA ELÁSTICA, FORNECIDO E INSTALADO EM RAMAL DE DESCARGA OU RAMAL DE ESGOTO SANITÁRIO. AF_12/2014</t>
  </si>
  <si>
    <t>6.3.6</t>
  </si>
  <si>
    <t>6.3.7</t>
  </si>
  <si>
    <t xml:space="preserve"> SES02024 </t>
  </si>
  <si>
    <t>CURVA LONGA 45 GRAUS, PVC, SERIE NORMAL, ESGOTO PREDIAL, DN 40 MM, FORNECIDO E INSTALADO EM RAMAL DE DESCARGA OU RAMAL DE ESGOTO SANITÁRIO</t>
  </si>
  <si>
    <t>6.3.8</t>
  </si>
  <si>
    <t>CURVA CURTA 90 GRAUS, PVC, SERIE NORMAL, ESGOTO PREDIAL, DN 100 MM, JUNTA ELÁSTICA, FORNECIDO E INSTALADO EM RAMAL DE DESCARGA OU RAMAL DE ESGOTO SANITÁRIO. AF_12/2014</t>
  </si>
  <si>
    <t>6.3.9</t>
  </si>
  <si>
    <t>JOELHO 90 GRAUS, PVC, SERIE NORMAL, ESGOTO PREDIAL, DN 100 MM, JUNTA ELÁSTICA, FORNECIDO E INSTALADO EM RAMAL DE DESCARGA OU RAMAL DE ESGOTO SANITÁRIO. AF_12/2014</t>
  </si>
  <si>
    <t>6.3.10</t>
  </si>
  <si>
    <t>JUNÇÃO SIMPLES, PVC, SERIE NORMAL, ESGOTO PREDIAL, DN 40 MM, JUNTA SOLDÁVEL, FORNECIDO E INSTALADO EM RAMAL DE DESCARGA OU RAMAL DE ESGOTO SANITÁRIO. AF_12/2014</t>
  </si>
  <si>
    <t>6.3.11</t>
  </si>
  <si>
    <t>TE, PVC, SERIE NORMAL, ESGOTO PREDIAL, DN 100 X 100 MM, JUNTA ELÁSTICA, FORNECIDO E INSTALADO EM RAMAL DE DESCARGA OU RAMAL DE ESGOTO SANITÁRIO. AF_12/2014</t>
  </si>
  <si>
    <t>6.3.12</t>
  </si>
  <si>
    <t>LUVA SIMPLES, PVC, SERIE NORMAL, ESGOTO PREDIAL, DN 100 MM, JUNTA ELÁSTICA, FORNECIDO E INSTALADO EM RAMAL DE DESCARGA OU RAMAL DE ESGOTO SANITÁRIO. AF_12/2014</t>
  </si>
  <si>
    <t>6.3.13</t>
  </si>
  <si>
    <t>TUBO PVC, SERIE NORMAL, ESGOTO PREDIAL, DN 100 MM, FORNECIDO E INSTALADO EM RAMAL DE DESCARGA OU RAMAL DE ESGOTO SANITÁRIO. AF_12/2014</t>
  </si>
  <si>
    <t>6.3.14</t>
  </si>
  <si>
    <t>TUBO PVC, SÉRIE R, ÁGUA PLUVIAL, DN 150 MM, FORNECIDO E INSTALADO EM CONDUTORES VERTICAIS DE ÁGUAS PLUVIAIS. AF_12/2014</t>
  </si>
  <si>
    <t>6.3.15</t>
  </si>
  <si>
    <t>TUBO PVC, SERIE NORMAL, ESGOTO PREDIAL, DN 40 MM, FORNECIDO E INSTALADO EM RAMAL DE DESCARGA OU RAMAL DE ESGOTO SANITÁRIO. AF_12/2014</t>
  </si>
  <si>
    <t>6.3.16</t>
  </si>
  <si>
    <t xml:space="preserve"> SES02058 </t>
  </si>
  <si>
    <t>COLETOR PREDIAL DE ESGOTO, DA CAIXA ATÉ A REDE (DISTÂNCIA = 10 M, LARGURA DA VALA = 0,65 M), INCLUINDO ESCAVAÇÃO MECANIZADA, PREPARO DE FUNDO DE VALA E REATERRO COM COMPACTAÇÃO MECANIZADA, TUBO PVC P/ REDE COLETORA ESGOTO JEI DN 200 MM E CONEXÕES - FORNECIMENTO E INSTALAÇÃO.</t>
  </si>
  <si>
    <t>6.3.17</t>
  </si>
  <si>
    <t>JOELHO 90 GRAUS, PVC, SOLDÁVEL, DN 25MM, X 3/4 INSTALADO EM RAMAL DE DISTRIBUIÇÃO DE ÁGUA - FORNECIMENTO E INSTALAÇÃO. AF_12/2014</t>
  </si>
  <si>
    <t>6.3.18</t>
  </si>
  <si>
    <t xml:space="preserve"> SES02054 </t>
  </si>
  <si>
    <t>BUCHA DE REDUCAO DE PVC, SOLDÁVEL, LONGA, COM 40 X 25 MM</t>
  </si>
  <si>
    <t>6.3.19</t>
  </si>
  <si>
    <t>JOELHO 45 GRAUS, PVC, SOLDÁVEL, DN 25MM, INSTALADO EM RAMAL OU SUB-RAMAL DE ÁGUA - FORNECIMENTO E INSTALAÇÃO. AF_12/2014</t>
  </si>
  <si>
    <t>6.3.20</t>
  </si>
  <si>
    <t>JOELHO 90 GRAUS, PVC, SOLDÁVEL, DN 25MM, INSTALADO EM RAMAL OU SUB-RAMAL DE ÁGUA - FORNECIMENTO E INSTALAÇÃO. AF_12/2014</t>
  </si>
  <si>
    <t>6.3.21</t>
  </si>
  <si>
    <t>6.3.22</t>
  </si>
  <si>
    <t>6.3.23</t>
  </si>
  <si>
    <t xml:space="preserve"> SES02073 </t>
  </si>
  <si>
    <t>BOCAL PVC, PARA CALHA PLUVIAL, DIAMETRO DA SAIDA 100 MM, PARA DRENAGEM PREDIAL</t>
  </si>
  <si>
    <t>TOTAL INSTALAÇÕES HIDROSSANITÁRIAS</t>
  </si>
  <si>
    <t>7.0</t>
  </si>
  <si>
    <t>INSTALAÇÕES ELÉTRICAS E LÓGICA</t>
  </si>
  <si>
    <t>7.1</t>
  </si>
  <si>
    <t>BAIXA TENSÃO E MÉDIA TENSÃO</t>
  </si>
  <si>
    <t>7.1.1</t>
  </si>
  <si>
    <t>CAIXA RETANGULAR 4" X 2" ALTA (2,00 M DO PISO), PVC, INSTALADA EM PAREDE - FORNECIMENTO E INSTALAÇÃO. AF_12/2015</t>
  </si>
  <si>
    <t>7.1.2</t>
  </si>
  <si>
    <t>CAIXA RETANGULAR 4" X 2" BAIXA (0,30 M DO PISO), PVC, INSTALADA EM PAREDE - FORNECIMENTO E INSTALAÇÃO. AF_12/2015</t>
  </si>
  <si>
    <t>7.1.3</t>
  </si>
  <si>
    <t>CAIXA RETANGULAR 4" X 2" MÉDIA (1,30 M DO PISO), PVC, INSTALADA EM PAREDE - FORNECIMENTO E INSTALAÇÃO. AF_12/2015</t>
  </si>
  <si>
    <t>7.1.4</t>
  </si>
  <si>
    <t>CAIXA OCTOGONAL 4" X 4", PVC, INSTALADA EM LAJE - FORNECIMENTO E INSTALAÇÃO. AF_12/2015</t>
  </si>
  <si>
    <t>7.1.5</t>
  </si>
  <si>
    <t>CAIXA OCTOGONAL 3" X 3", PVC, INSTALADA EM LAJE - FORNECIMENTO E INSTALAÇÃO. AF_12/2015</t>
  </si>
  <si>
    <t>7.1.6</t>
  </si>
  <si>
    <t>CAIXA DE PASSAGEM 30X30X40 COM TAMPA E DRENO BRITA</t>
  </si>
  <si>
    <t>7.1.7</t>
  </si>
  <si>
    <t>CAIXA SEXTAVADA 3" X 3", METÁLICA, INSTALADA EM LAJE - FORNECIMENTO E INSTALAÇÃO. AF_12/2015</t>
  </si>
  <si>
    <t>7.1.8</t>
  </si>
  <si>
    <t>DISJUNTOR MONOPOLAR TIPO DIN, CORRENTE NOMINAL DE 16A - FORNECIMENTO E INSTALAÇÃO. AF_04/2016</t>
  </si>
  <si>
    <t>7.1.9</t>
  </si>
  <si>
    <t>DISJUNTOR MONOPOLAR TIPO DIN, CORRENTE NOMINAL DE 20A - FORNECIMENTO E INSTALAÇÃO. AF_04/2016</t>
  </si>
  <si>
    <t>7.1.10</t>
  </si>
  <si>
    <t>DISJUNTOR BIPOLAR TIPO DIN, CORRENTE NOMINAL DE 16A - FORNECIMENTO E INSTALAÇÃO. AF_04/2016</t>
  </si>
  <si>
    <t>7.1.11</t>
  </si>
  <si>
    <t>DISJUNTOR BIPOLAR TIPO DIN, CORRENTE NOMINAL DE 25A - FORNECIMENTO E INSTALAÇÃO. AF_04/2016</t>
  </si>
  <si>
    <t>7.1.12</t>
  </si>
  <si>
    <t>DISJUNTOR BIPOLAR TIPO DIN, CORRENTE NOMINAL DE 32A - FORNECIMENTO E INSTALAÇÃO. AF_04/2016</t>
  </si>
  <si>
    <t>7.1.13</t>
  </si>
  <si>
    <t xml:space="preserve"> SES03121 </t>
  </si>
  <si>
    <t>DISJUNTOR TRIPOLAR 80A, ICC 25KA, CAIXA MOLDADA - FORNECIMENTO E INSTALAÇÃO</t>
  </si>
  <si>
    <t>7.1.14</t>
  </si>
  <si>
    <t>DISJUNTOR TRIPOLAR TIPO DIN, CORRENTE NOMINAL DE 25A - FORNECIMENTO E INSTALAÇÃO. AF_04/2016</t>
  </si>
  <si>
    <t>7.1.15</t>
  </si>
  <si>
    <t xml:space="preserve"> SES03122 </t>
  </si>
  <si>
    <t>DISJUNTOR TRIPOLAR 100A, ICC 25KA, CAIXA MOLDADA - FORNECIMENTO E INSTALAÇÃO</t>
  </si>
  <si>
    <t>7.1.16</t>
  </si>
  <si>
    <t xml:space="preserve"> 74130/006 </t>
  </si>
  <si>
    <t>DISJUNTOR TERMOMAGNETICO TRIPOLAR PADRAO NEMA (AMERICANO) 125 A 150A 240V, FORNECIMENTO E INSTALACAO</t>
  </si>
  <si>
    <t>7.1.17</t>
  </si>
  <si>
    <t xml:space="preserve"> 74130/008 </t>
  </si>
  <si>
    <t>DISJUNTOR TERMOMAGNETICO TRIPOLAR EM CAIXA MOLDADA 300 A 400A 600V, FORNECIMENTO E INSTALACAO</t>
  </si>
  <si>
    <t>7.1.18</t>
  </si>
  <si>
    <t>DISJUNTOR TRIPOLAR TIPO DIN, CORRENTE NOMINAL DE 40A - FORNECIMENTO E INSTALAÇÃO. AF_04/2016</t>
  </si>
  <si>
    <t>7.1.19</t>
  </si>
  <si>
    <t>ELETRODUTO FLEXÍVEL CORRUGADO REFORÇADO, PVC, DN 32 MM (1"), PARA CIRCUITOS TERMINAIS, INSTALADO EM PAREDE - FORNECIMENTO E INSTALAÇÃO. AF_12/2015</t>
  </si>
  <si>
    <t>7.1.20</t>
  </si>
  <si>
    <t>ELETRODUTO FLEXÍVEL CORRUGADO REFORÇADO, PVC, DN 25 MM (3/4"), PARA CIRCUITOS TERMINAIS, INSTALADO EM PAREDE - FORNECIMENTO E INSTALAÇÃO. AF_12/2015</t>
  </si>
  <si>
    <t>7.1.21</t>
  </si>
  <si>
    <t>ELETRODUTO FLEXÍVEL CORRUGADO REFORÇADO, PVC, DN 25 MM (3/4"), PARA CIRCUITOS TERMINAIS, INSTALADO EM LAJE - FORNECIMENTO E INSTALAÇÃO. AF_12/2015</t>
  </si>
  <si>
    <t>7.1.22</t>
  </si>
  <si>
    <t>ELETRODUTO FLEXÍVEL CORRUGADO REFORÇADO, PVC, DN 32 MM (1"), PARA CIRCUITOS TERMINAIS, INSTALADO EM LAJE - FORNECIMENTO E INSTALAÇÃO. AF_12/2015</t>
  </si>
  <si>
    <t>7.1.23</t>
  </si>
  <si>
    <t>ELETRODUTO FLEXÍVEL CORRUGADO, PEAD, DN 40 MM (1 1/4"), PARA CIRCUITOS TERMINAIS, INSTALADO EM LAJE - FORNECIMENTO E INSTALAÇÃO. AF_12/2015</t>
  </si>
  <si>
    <t>7.1.24</t>
  </si>
  <si>
    <t>ELETRODUTO FLEXÍVEL CORRUGADO, PEAD, DN 40 MM (1 1/4"), PARA CIRCUITOS TERMINAIS, INSTALADO EM PAREDE - FORNECIMENTO E INSTALAÇÃO. AF_12/2015</t>
  </si>
  <si>
    <t>7.1.25</t>
  </si>
  <si>
    <t>ELETRODUTO FLEXÍVEL CORRUGADO, PEAD, DN 90 (3) - FORNECIMENTO E INSTALAÇÃO. AF_04/2016</t>
  </si>
  <si>
    <t>7.1.26</t>
  </si>
  <si>
    <t>CABO DE COBRE FLEXÍVEL ISOLADO, 2,5 MM², ANTI-CHAMA 450/750 V, PARA CIRCUITOS TERMINAIS - FORNECIMENTO E INSTALAÇÃO. AF_12/2015</t>
  </si>
  <si>
    <t>7.1.27</t>
  </si>
  <si>
    <t>CABO DE COBRE FLEXÍVEL ISOLADO, 4 MM², ANTI-CHAMA 450/750 V, PARA CIRCUITOS TERMINAIS - FORNECIMENTO E INSTALAÇÃO. AF_12/2015</t>
  </si>
  <si>
    <t>7.1.28</t>
  </si>
  <si>
    <t>CABO DE COBRE FLEXÍVEL ISOLADO, 6 MM², ANTI-CHAMA 450/750 V, PARA CIRCUITOS TERMINAIS - FORNECIMENTO E INSTALAÇÃO. AF_12/2015</t>
  </si>
  <si>
    <t>7.1.29</t>
  </si>
  <si>
    <t>CABO DE COBRE FLEXÍVEL ISOLADO, 16 MM², ANTI-CHAMA 0,6/1,0 KV, PARA DISTRIBUIÇÃO - FORNECIMENTO E INSTALAÇÃO. AF_12/2015</t>
  </si>
  <si>
    <t>7.1.30</t>
  </si>
  <si>
    <t>CABO DE COBRE FLEXÍVEL ISOLADO, 25 MM², ANTI-CHAMA 0,6/1,0 KV, PARA DISTRIBUIÇÃO - FORNECIMENTO E INSTALAÇÃO. AF_12/2015</t>
  </si>
  <si>
    <t>7.1.31</t>
  </si>
  <si>
    <t>CABO DE COBRE FLEXÍVEL ISOLADO, 35 MM², ANTI-CHAMA 0,6/1,0 KV, PARA DISTRIBUIÇÃO - FORNECIMENTO E INSTALAÇÃO. AF_12/2015</t>
  </si>
  <si>
    <t>7.1.32</t>
  </si>
  <si>
    <t>CABO DE COBRE FLEXÍVEL ISOLADO, 70 MM², ANTI-CHAMA 0,6/1,0 KV, PARA DISTRIBUIÇÃO - FORNECIMENTO E INSTALAÇÃO. AF_12/2015</t>
  </si>
  <si>
    <t>7.1.33</t>
  </si>
  <si>
    <t>CABO DE COBRE FLEXÍVEL ISOLADO, 95 MM², ANTI-CHAMA 0,6/1,0 KV, PARA DISTRIBUIÇÃO - FORNECIMENTO E INSTALAÇÃO. AF_12/2015</t>
  </si>
  <si>
    <t>7.1.34</t>
  </si>
  <si>
    <t>CABO DE COBRE FLEXÍVEL ISOLADO, 185 MM², ANTI-CHAMA 0,6/1,0 KV, PARA DISTRIBUIÇÃO - FORNECIMENTO E INSTALAÇÃO. AF_12/2015</t>
  </si>
  <si>
    <t>7.1.35</t>
  </si>
  <si>
    <t>INTERRUPTOR PARALELO (1 MÓDULO), 10A/250V, INCLUINDO SUPORTE E PLACA - FORNECIMENTO E INSTALAÇÃO. AF_12/2015</t>
  </si>
  <si>
    <t>7.1.36</t>
  </si>
  <si>
    <t>INTERRUPTOR PARALELO (2 MÓDULOS), 10A/250V, INCLUINDO SUPORTE E PLACA - FORNECIMENTO E INSTALAÇÃO. AF_12/2015</t>
  </si>
  <si>
    <t>7.1.37</t>
  </si>
  <si>
    <t>INTERRUPTOR SIMPLES (1 MÓDULO), 10A/250V, INCLUINDO SUPORTE E PLACA - FORNECIMENTO E INSTALAÇÃO. AF_12/2015</t>
  </si>
  <si>
    <t>7.1.38</t>
  </si>
  <si>
    <t xml:space="preserve"> 74131/008 </t>
  </si>
  <si>
    <t>QUADRO DE DISTRIBUICAO DE ENERGIA DE EMBUTIR, EM CHAPA METALICA, PARA 50 DISJUNTORES TERMOMAGNETICOS MONOPOLARES, COM BARRAMENTO TRIFASICO E NEUTRO, FORNECIMENTO E INSTALACAO</t>
  </si>
  <si>
    <t>7.1.39</t>
  </si>
  <si>
    <t>TOMADA MÉDIA DE EMBUTIR (1 MÓDULO), 2P+T 10 A, INCLUINDO SUPORTE E PLACA - FORNECIMENTO E INSTALAÇÃO. AF_12/2015</t>
  </si>
  <si>
    <t>7.1.40</t>
  </si>
  <si>
    <t>TOMADA BAIXA DE EMBUTIR (1 MÓDULO), 2P+T 10 A, INCLUINDO SUPORTE E PLACA - FORNECIMENTO E INSTALAÇÃO. AF_12/2015</t>
  </si>
  <si>
    <t>7.1.41</t>
  </si>
  <si>
    <t xml:space="preserve"> SES03123 </t>
  </si>
  <si>
    <t>DISPOSITIVO DE PROTEÇÃO CONTRA SURTO (DPS) BIPOLAR, TENSÃO NOMINAL MÁXIMA 275VCA, CORENTE DE SURTO MÁXIMA 45KA.</t>
  </si>
  <si>
    <t>7.1.42</t>
  </si>
  <si>
    <t xml:space="preserve"> 73857/002 </t>
  </si>
  <si>
    <t>TRANSFORMADOR DISTRIBUICAO  112,5KVA TRIFASICO 60HZ CLASSE 15KV IMERSO EM ÓLEO MINERAL FORNECIMENTO E INSTALACAO</t>
  </si>
  <si>
    <t>7.1.43</t>
  </si>
  <si>
    <t xml:space="preserve"> SES03144 </t>
  </si>
  <si>
    <t>DISPOSITIVO DIFERENCIAL RESIDUAL DE 100 A X 30 MA - 4 POLOS</t>
  </si>
  <si>
    <t>7.1.44</t>
  </si>
  <si>
    <t xml:space="preserve"> SES03142 </t>
  </si>
  <si>
    <t>DISPOSITIVO DIFERENCIAL RESIDUAL DE 40 A X 30 MA - 4 POLOS</t>
  </si>
  <si>
    <t>7.1.45</t>
  </si>
  <si>
    <t xml:space="preserve"> SES03143 </t>
  </si>
  <si>
    <t>DISPOSITIVO DIFERENCIAL RESIDUAL DE 80 A X 30 MA - 4 POLOS</t>
  </si>
  <si>
    <t>7.1.46</t>
  </si>
  <si>
    <t xml:space="preserve"> SES03129 </t>
  </si>
  <si>
    <t>LUMINARIA LED SLIM 36W 6000K 120CM - FORNECIMENTO E INSTALAÇÃO</t>
  </si>
  <si>
    <t>7.1.47</t>
  </si>
  <si>
    <t xml:space="preserve"> SES03130 </t>
  </si>
  <si>
    <t>QUADRO EM CHAPA DE AÇO COM PINTURA ELETROSTÁTICA NA COR CINZA MED. 1200X800X350MM</t>
  </si>
  <si>
    <t>7.1.48</t>
  </si>
  <si>
    <t xml:space="preserve"> SES03131 </t>
  </si>
  <si>
    <t>BARRAMENTO TRIFÁSICO, COM BARRAMENTO CHATO 1.1/4 X 3/16 351A</t>
  </si>
  <si>
    <t>INSTALAÇÕES LÓGICAS</t>
  </si>
  <si>
    <t>7.2</t>
  </si>
  <si>
    <t>7.2.1</t>
  </si>
  <si>
    <t xml:space="preserve"> SES03050 </t>
  </si>
  <si>
    <t>CABO UTP 04P - CAT. 06</t>
  </si>
  <si>
    <t>7.2.2</t>
  </si>
  <si>
    <t>ELETRODUTO RÍGIDO ROSCÁVEL, PVC, DN 20 MM (1/2"), PARA CIRCUITOS TERMINAIS, INSTALADO EM PAREDE - FORNECIMENTO E INSTALAÇÃO. AF_12/2015</t>
  </si>
  <si>
    <t>7.2.3</t>
  </si>
  <si>
    <t>ELETRODUTO RÍGIDO ROSCÁVEL, PVC, DN 32 MM (1"), PARA CIRCUITOS TERMINAIS, INSTALADO EM LAJE - FORNECIMENTO E INSTALAÇÃO. AF_12/2015</t>
  </si>
  <si>
    <t>7.2.4</t>
  </si>
  <si>
    <t>TOMADA DE REDE RJ45 - FORNECIMENTO E INSTALAÇÃO. AF_11/2019</t>
  </si>
  <si>
    <t>7.2.5</t>
  </si>
  <si>
    <t>7.2.6</t>
  </si>
  <si>
    <t>ELETRODUTO FLEXÍVEL CORRUGADO, PVC, DN 25 MM (3/4"), PARA CIRCUITOS TERMINAIS, INSTALADO EM PAREDE - FORNECIMENTO E INSTALAÇÃO. AF_12/2015</t>
  </si>
  <si>
    <t>7.2.7</t>
  </si>
  <si>
    <t>ELETRODUTO FLEXÍVEL CORRUGADO, PVC, DN 25 MM (3/4"), PARA CIRCUITOS TERMINAIS, INSTALADO EM LAJE - FORNECIMENTO E INSTALAÇÃO. AF_12/2015</t>
  </si>
  <si>
    <t>7.2.8</t>
  </si>
  <si>
    <t>ELETRODUTO FLEXÍVEL CORRUGADO, PVC, DN 32 MM (1"), PARA CIRCUITOS TERMINAIS, INSTALADO EM PAREDE - FORNECIMENTO E INSTALAÇÃO. AF_12/2015</t>
  </si>
  <si>
    <t>7.2.9</t>
  </si>
  <si>
    <t xml:space="preserve"> SES03145 </t>
  </si>
  <si>
    <t>CAIXA DE PASSAGEM EM CHAPA METÁLICA COM TAMPA PARAFUSADA - 30X30X10CM</t>
  </si>
  <si>
    <t>7.2.10</t>
  </si>
  <si>
    <t xml:space="preserve"> SES03134 </t>
  </si>
  <si>
    <t>CURVA HORIZONTAL 90º PARA ELETROCALHA METÁLICA, 200X100MM</t>
  </si>
  <si>
    <t>7.2.11</t>
  </si>
  <si>
    <t xml:space="preserve"> SES03135 </t>
  </si>
  <si>
    <t>FORNECIMENTO E INSTALAÇÃO DE ELETROCALHA PERFURADA 200 X 100 X 3000 MM</t>
  </si>
  <si>
    <t>7.2.12</t>
  </si>
  <si>
    <t xml:space="preserve"> SES03094 </t>
  </si>
  <si>
    <t>SAÍDA LATERAL SIMPLES, DIÂMETRO DE 3/4”</t>
  </si>
  <si>
    <t>7.2.13</t>
  </si>
  <si>
    <t xml:space="preserve"> SES03136 </t>
  </si>
  <si>
    <t>TÊ HORIZONTAL 90º PARA ELETROCALHA METÁLICA 200X100MM</t>
  </si>
  <si>
    <t>7.2.14</t>
  </si>
  <si>
    <t xml:space="preserve"> SES03138 </t>
  </si>
  <si>
    <t>ELETRODUTO FLEXÍVEL CORRUGADO REFORÇADO, PVC, DN 50 MM (1.1/2"), PARA CIRCUITOS TERMINAIS, INSTALADO EM PAREDE - FORNECIMENTO E INSTALAÇÃO</t>
  </si>
  <si>
    <t>7.2.15</t>
  </si>
  <si>
    <t xml:space="preserve"> SES03139 </t>
  </si>
  <si>
    <t>ELETRODUTO FLEXÍVEL CORRUGADO REFORÇADO, PVC, DN 50 MM (1.1/2"), PARA CIRCUITOS TERMINAIS, INSTALADO EM LAJE - FORNECIMENTO E INSTALAÇÃO.</t>
  </si>
  <si>
    <t>7.2.16</t>
  </si>
  <si>
    <t xml:space="preserve"> SES03137 </t>
  </si>
  <si>
    <t>ELETRODUTO FLEXÍVEL CORRUGADO REFORÇADO, PVC, DN 50 MM (1.1/2"), PARA CIRCUITOS TERMINAIS, INSTALADO EM FORRO - FORNECIMENTO E INSTALAÇÃO</t>
  </si>
  <si>
    <t>7.2.17</t>
  </si>
  <si>
    <t xml:space="preserve"> SES03140 </t>
  </si>
  <si>
    <t>CAIXA DISTRIBUIÇÃO TELEFÔNICA DE EMBUTIR  80X80X12 CM</t>
  </si>
  <si>
    <t>7.2.18</t>
  </si>
  <si>
    <t xml:space="preserve"> SES03103 </t>
  </si>
  <si>
    <t>RACK 19 POL. X 12U X 550MM</t>
  </si>
  <si>
    <t>7.2.19</t>
  </si>
  <si>
    <t xml:space="preserve"> SES03214 </t>
  </si>
  <si>
    <t>RACK FECHADO DE PISO PADRÃO METÁLICO, 19 X 24 US X 500 MM</t>
  </si>
  <si>
    <t>7.2.20</t>
  </si>
  <si>
    <t xml:space="preserve"> SES03148 </t>
  </si>
  <si>
    <t>CABO ÓPTICO DE TERMINAÇÃO, 6 FIBRAS,OM3 - 50/125 µM - USO INTERNO/EXTERNO</t>
  </si>
  <si>
    <t>7.2.21</t>
  </si>
  <si>
    <t xml:space="preserve"> SES03149 </t>
  </si>
  <si>
    <t>FORNECIMENTO E INSTALAÇAO DE CAMERA BULLET IP POE 2 MPIXEL IR20 3.6MM 20M VIP1220B</t>
  </si>
  <si>
    <t>TOTAL INSTALAÇÕES ELÉTRICAS E LÓGICA</t>
  </si>
  <si>
    <t>8.0</t>
  </si>
  <si>
    <t>INSTALAÇÕES DE PREVENÇÃO DE  COMABATE À INCÊNDIO</t>
  </si>
  <si>
    <t>8.1</t>
  </si>
  <si>
    <t>EXTINTORES DE INCENDIO</t>
  </si>
  <si>
    <t>8.1.1</t>
  </si>
  <si>
    <t>EXTINTOR INCENDIO TP PO QUIMICO 6KG - FORNECIMENTO E INSTALACAO</t>
  </si>
  <si>
    <t>8.1.2</t>
  </si>
  <si>
    <t xml:space="preserve"> 73775/002 </t>
  </si>
  <si>
    <t>EXTINTOR INCENDIO AGUA-PRESSURIZADA 10L INCL SUPORTE PAREDE CARGA     COMPLETA FORNECIMENTO E COLOCACAO</t>
  </si>
  <si>
    <t>8.1.3</t>
  </si>
  <si>
    <t>EXTINTOR DE CO2 6KG - FORNECIMENTO E INSTALACAO</t>
  </si>
  <si>
    <t>8.1.4</t>
  </si>
  <si>
    <t xml:space="preserve"> SES07001 </t>
  </si>
  <si>
    <t>FORNECIMENTO E INSTALAÇÃO DE PLACA DE SINALIZAÇÃO DE EXTINTOR 20X20CM</t>
  </si>
  <si>
    <t>8.1.5</t>
  </si>
  <si>
    <t>APLICACAO DE TINTA A BASE DE EPOXI SOBRE PISO</t>
  </si>
  <si>
    <t>8.2</t>
  </si>
  <si>
    <t>SINALIZAÇÃO - SAÍDA DE EMERGENCIA</t>
  </si>
  <si>
    <t>8.2.1</t>
  </si>
  <si>
    <t xml:space="preserve"> SES07002 </t>
  </si>
  <si>
    <t>FORNECIMENTO E INSTALAÇÃO DE PLACA DE SINALIZAÇÃO INDICATIVA, SAÍDA DE EMERGÊNCIA, SAÍDA LATERAL ESQUERDA/DIREITA/SAÍDA EM FRENTE</t>
  </si>
  <si>
    <t>8.3</t>
  </si>
  <si>
    <t>ILUMINAÇÃO DE EMERGÊNCIA</t>
  </si>
  <si>
    <t>8.3.1</t>
  </si>
  <si>
    <t>LUMINÁRIA DE EMERGÊNCIA, COM 30 LÂMPADAS LED DE 2 W, SEM REATOR - FORNECIMENTO E INSTALAÇÃO. AF_02/2020</t>
  </si>
  <si>
    <t>8.4</t>
  </si>
  <si>
    <t>SISTEMA DE ACIONAMENTO DO HIDRANTE</t>
  </si>
  <si>
    <t>SISTEMA DE DETECÇÃO DE INCÊNDIO</t>
  </si>
  <si>
    <t>8.4.1</t>
  </si>
  <si>
    <t xml:space="preserve"> SES07004 </t>
  </si>
  <si>
    <t>FORNECIMENTO E INSTALAÇÃO DE ACIONADOR MANUAL PARA ALARME, TIPO QUEBRA VIDRO, COM MARTELO</t>
  </si>
  <si>
    <t>8.4.2</t>
  </si>
  <si>
    <t xml:space="preserve"> SES07005 </t>
  </si>
  <si>
    <t>FORNECIMENTO E INSTALAÇÃO DE SIRENE ELETRÔNICA, 12V, ALARME DE EMERGÊNCIA</t>
  </si>
  <si>
    <t>8.4.3</t>
  </si>
  <si>
    <t xml:space="preserve"> SES07006 </t>
  </si>
  <si>
    <t>FORNECIMENTO E INSTALAÇÃO DE CENTRAL DE ALARME IPA, 12 LAÇOS, SEM BATERIA</t>
  </si>
  <si>
    <t>8.4.4</t>
  </si>
  <si>
    <t xml:space="preserve"> SES07007 </t>
  </si>
  <si>
    <t>FORNECIMENTO E INSTALAÇÃO DE BATERIA SELADA PARA CENTRAL DE ALARME, 12V/5A</t>
  </si>
  <si>
    <t>8.4.5</t>
  </si>
  <si>
    <t>CABO DE COBRE FLEXÍVEL ISOLADO, 2,5 MM², ANTI-CHAMA 0,6/1,0 KV, PARA CIRCUITOS TERMINAIS - FORNECIMENTO E INSTALAÇÃO. AF_12/2015</t>
  </si>
  <si>
    <t>8.4.6</t>
  </si>
  <si>
    <t xml:space="preserve"> SES07015 </t>
  </si>
  <si>
    <t>PLACA DE SINALIZACAO DE SEGURANCA CONTRA INCENDIO, FOTOLUMINESCENTE, RETANGULAR, 13 X 26 CM, EM PVC 2 MM ANTI-CHAMAS (SIMBOLOS, CORES E PICTOGRAMAS CONFORME NBR 13434)</t>
  </si>
  <si>
    <t>8.4.7</t>
  </si>
  <si>
    <t xml:space="preserve"> SES03022 </t>
  </si>
  <si>
    <t>ABRACADEIRA EM ACO PARA AMARRACAO DE ELETRODUTOS, TIPO D, COM 3/4" E CUNHA DE FIXACAO</t>
  </si>
  <si>
    <t>8.4.8</t>
  </si>
  <si>
    <t>CONDULETE DE PVC, TIPO X, PARA ELETRODUTO DE PVC SOLDÁVEL DN 25 MM (3/4''), APARENTE - FORNECIMENTO E INSTALAÇÃO. AF_11/2016</t>
  </si>
  <si>
    <t>8.4.9</t>
  </si>
  <si>
    <t>ELETRODUTO DE AÇO GALVANIZADO, CLASSE LEVE, DN 20 MM (3/4), APARENTE, INSTALADO EM TETO - FORNECIMENTO E INSTALAÇÃO. AF_11/2016_P</t>
  </si>
  <si>
    <t>8.4.10</t>
  </si>
  <si>
    <t xml:space="preserve"> SES07024 </t>
  </si>
  <si>
    <t>ADAPTADOR PVC VERMELHO 3/4" PARA INCENDIO  - FORNECIMENTO E INSTALAÇÃO</t>
  </si>
  <si>
    <t>8.4.11</t>
  </si>
  <si>
    <t>8.4.12</t>
  </si>
  <si>
    <t>8.4.13</t>
  </si>
  <si>
    <t>COTOVELO 90 GRAUS, EM FERRO GALVANIZADO, CONEXÃO ROSQUEADA, DN 65 (2 1/2), INSTALADO EM RESERVAÇÃO DE ÁGUA DE EDIFICAÇÃO QUE POSSUA RESERVATÓRIO DE FIBRA/FIBROCIMENTO  FORNECIMENTO E INSTALAÇÃO. AF_06/2016</t>
  </si>
  <si>
    <t>8.4.14</t>
  </si>
  <si>
    <t>CURVA 45 GRAUS, EM AÇO, CONEXÃO SOLDADA, DN 65 (2 1/2"), INSTALADO EM REDE DE ALIMENTAÇÃO PARA HIDRANTE - FORNECIMENTO E INSTALAÇÃO. AF_12/2015</t>
  </si>
  <si>
    <t>8.4.15</t>
  </si>
  <si>
    <t>NIPLE, EM FERRO GALVANIZADO, DN 65 (2 1/2"), CONEXÃO ROSQUEADA, INSTALADO EM REDE DE ALIMENTAÇÃO PARA HIDRANTE - FORNECIMENTO E INSTALAÇÃO. AF_12/2015</t>
  </si>
  <si>
    <t>8.4.16</t>
  </si>
  <si>
    <t>TUBO DE AÇO PRETO SEM COSTURA, CONEXÃO SOLDADA, DN 65 (2 1/2"), INSTALADO EM REDE DE ALIMENTAÇÃO PARA HIDRANTE - FORNECIMENTO E INSTALAÇÃO. AF_12/2015</t>
  </si>
  <si>
    <t>8.4.17</t>
  </si>
  <si>
    <t>TÊ, EM AÇO, CONEXÃO SOLDADA, DN 65 (2 1/2"), INSTALADO EM REDE DE ALIMENTAÇÃO PARA HIDRANTE - FORNECIMENTO E INSTALAÇÃO. AF_12/2015</t>
  </si>
  <si>
    <t>8.4.18</t>
  </si>
  <si>
    <t>REGISTRO DE GAVETA BRUTO, LATÃO, ROSCÁVEL, 2 1/2, INSTALADO EM RESERVAÇÃO DE ÁGUA DE EDIFICAÇÃO QUE POSSUA RESERVATÓRIO DE FIBRA/FIBROCIMENTO  FORNECIMENTO E INSTALAÇÃO. AF_06/2016</t>
  </si>
  <si>
    <t>8.4.19</t>
  </si>
  <si>
    <t>8.4.20</t>
  </si>
  <si>
    <t>VÁLVULA DE RETENÇÃO HORIZONTAL, DE BRONZE, ROSCÁVEL, 2 1/2" - FORNECIMENTO E INSTALAÇÃO. AF_01/2019</t>
  </si>
  <si>
    <t>8.4.21</t>
  </si>
  <si>
    <t xml:space="preserve"> SES07011 </t>
  </si>
  <si>
    <t>ABRIGO PARA HIDRANTE, 90X60X17CM, COM REGISTRO GLOBO ANGULAR 45 GRAUS 2 1/2", ADAPTADOR STORZ 2 1/2", MANGUEIRA DE INCÊNDIO 30M, REDUÇÃO 2 1/2 X 1 1/2" E ESGUICHO EM LATÃO 1 1/2" E TAMPAO COM CORRENTE DE ENGATE RÁPIDO 2 1/2" - FORNECIMENTO E INSTALAÇÃO</t>
  </si>
  <si>
    <t>8.4.22</t>
  </si>
  <si>
    <t xml:space="preserve"> SES07019 </t>
  </si>
  <si>
    <t>FORNECIMENTO E INSTALAÇÃO DE BOMBA TRIFÁSICA 4CV - 220/380 INCÊNDIO</t>
  </si>
  <si>
    <t>8.5</t>
  </si>
  <si>
    <t>RESERVATÓRIO</t>
  </si>
  <si>
    <t>8.5.1</t>
  </si>
  <si>
    <t>TAÇA</t>
  </si>
  <si>
    <t>8.5.1.1</t>
  </si>
  <si>
    <t xml:space="preserve"> SES02079 </t>
  </si>
  <si>
    <t>RESERVATÓRIO TIPO TAÇA 15.000 LITROS, COLUNA SECA - FORNECIMENTO E INSTALAÇÃO, EXCLUSIVE FUNDAÇÃO</t>
  </si>
  <si>
    <t>8.5.2</t>
  </si>
  <si>
    <t>CASAS DE BOMBAS</t>
  </si>
  <si>
    <t>8.5.2.1</t>
  </si>
  <si>
    <t>8.5.2.2</t>
  </si>
  <si>
    <t>CHAPISCO APLICADO EM ALVENARIA (SEM PRESENÇA DE VÃOS) E ESTRUTURAS DE CONCRETO DE FACHADA, COM COLHER DE PEDREIRO.  ARGAMASSA TRAÇO 1:3 COM PREPARO EM BETONEIRA 400L. AF_06/2014</t>
  </si>
  <si>
    <t>8.5.2.3</t>
  </si>
  <si>
    <t>8.5.2.4</t>
  </si>
  <si>
    <t>TELHAMENTO COM TELHA ESTRUTURAL DE FIBROCIMENTO E= 6 MM, COM ATÉ 2 ÁGUAS, INCLUSO IÇAMENTO. AF_07/2019</t>
  </si>
  <si>
    <t>8.5.2.5</t>
  </si>
  <si>
    <t>EXECUÇÃO DE PASSEIO (CALÇADA) OU PISO DE CONCRETO COM CONCRETO MOLDADO IN LOCO, FEITO EM OBRA, ACABAMENTO CONVENCIONAL, ESPESSURA 6 CM, ARMADO. AF_07/2016</t>
  </si>
  <si>
    <t>8.5.2.6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</si>
  <si>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</si>
  <si>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8.5.2.7</t>
  </si>
  <si>
    <t xml:space="preserve"> SES03150 </t>
  </si>
  <si>
    <t>FORNECIMENTO E INSTALAÇÃO DE QUADRO DE COMANDO PARA BOMBA 4CV</t>
  </si>
  <si>
    <t>8.5.2.8</t>
  </si>
  <si>
    <t>8.5.2.9</t>
  </si>
  <si>
    <t>PORTA DE FERRO, DE ABRIR, TIPO GRADE COM CHAPA, COM GUARNIÇÕES. AF_12/2019</t>
  </si>
  <si>
    <t>TOTAL INSTALAÇÕES DE PREVENÇÃO E COMBATE A INCÊNDIO</t>
  </si>
  <si>
    <t>PREÇO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</si>
</sst>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name val="Calibri Light"/>
      <family val="2"/>
    </font>
    <font>
      <i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0" fontId="3" fillId="0" borderId="0" xfId="2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right" vertical="center"/>
    </xf>
    <xf numFmtId="17" fontId="3" fillId="0" borderId="0" xfId="1" quotePrefix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43" fontId="6" fillId="0" borderId="3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43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3" fontId="5" fillId="0" borderId="0" xfId="1" applyNumberFormat="1" applyFont="1" applyFill="1" applyBorder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2" fontId="6" fillId="0" borderId="2" xfId="1" applyNumberFormat="1" applyFont="1" applyFill="1" applyBorder="1" applyAlignment="1">
      <alignment vertical="center" wrapText="1"/>
    </xf>
    <xf numFmtId="43" fontId="6" fillId="0" borderId="2" xfId="1" applyFont="1" applyFill="1" applyBorder="1" applyAlignment="1">
      <alignment vertical="center" wrapText="1"/>
    </xf>
    <xf numFmtId="43" fontId="6" fillId="0" borderId="2" xfId="1" applyNumberFormat="1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vertical="center" wrapText="1"/>
    </xf>
    <xf numFmtId="4" fontId="5" fillId="3" borderId="0" xfId="1" applyNumberFormat="1" applyFont="1" applyFill="1" applyBorder="1" applyAlignment="1">
      <alignment horizontal="right" vertical="center" wrapText="1"/>
    </xf>
    <xf numFmtId="43" fontId="5" fillId="3" borderId="0" xfId="1" applyNumberFormat="1" applyFont="1" applyFill="1" applyBorder="1" applyAlignment="1">
      <alignment horizontal="right" vertical="center" wrapText="1"/>
    </xf>
    <xf numFmtId="43" fontId="5" fillId="3" borderId="0" xfId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3" fontId="6" fillId="0" borderId="3" xfId="1" applyNumberFormat="1" applyFont="1" applyFill="1" applyBorder="1" applyAlignment="1">
      <alignment horizontal="right" vertical="center" wrapText="1"/>
    </xf>
    <xf numFmtId="43" fontId="6" fillId="0" borderId="3" xfId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horizontal="right" vertical="center" wrapText="1"/>
    </xf>
    <xf numFmtId="2" fontId="5" fillId="0" borderId="0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NumberFormat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2" fontId="6" fillId="0" borderId="0" xfId="1" applyNumberFormat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1" applyNumberFormat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2" fontId="5" fillId="0" borderId="0" xfId="0" applyNumberFormat="1" applyFont="1" applyFill="1" applyAlignment="1">
      <alignment vertical="center" wrapText="1"/>
    </xf>
    <xf numFmtId="43" fontId="8" fillId="3" borderId="0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43" fontId="5" fillId="0" borderId="2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2" fontId="6" fillId="0" borderId="3" xfId="1" applyNumberFormat="1" applyFont="1" applyFill="1" applyBorder="1" applyAlignment="1">
      <alignment vertical="center" wrapText="1"/>
    </xf>
    <xf numFmtId="43" fontId="6" fillId="0" borderId="3" xfId="1" applyFont="1" applyFill="1" applyBorder="1" applyAlignment="1">
      <alignment vertical="center" wrapText="1"/>
    </xf>
    <xf numFmtId="43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vertical="center" wrapText="1"/>
    </xf>
    <xf numFmtId="43" fontId="5" fillId="0" borderId="0" xfId="1" applyFont="1" applyFill="1" applyAlignment="1">
      <alignment horizontal="right" vertical="center" wrapText="1"/>
    </xf>
    <xf numFmtId="43" fontId="5" fillId="0" borderId="0" xfId="1" applyNumberFormat="1" applyFont="1" applyFill="1" applyAlignment="1">
      <alignment vertical="center" wrapText="1"/>
    </xf>
    <xf numFmtId="43" fontId="5" fillId="0" borderId="0" xfId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43" fontId="5" fillId="0" borderId="0" xfId="0" applyNumberFormat="1" applyFont="1" applyFill="1" applyAlignment="1">
      <alignment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iciusmagalhaes\Desktop\VExtenso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HP\Users\pmc\Documents\Downloads\REVIS&#195;O%2002%20-%20L&#211;GICA\LOGICA%20EM%2022-07-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Calculadora%20de%20Quantitativos%20R02%20-%20Te&#243;filo%20Otoni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Levantamento%20de%20acabamento%20de%20pared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 ORÇAMENTARIA"/>
      <sheetName val="LÓGICA"/>
      <sheetName val="BAIXA E MÉDIA"/>
      <sheetName val="DRENAGEM"/>
      <sheetName val="ESGOTO"/>
      <sheetName val="AGUA FRIA"/>
      <sheetName val="BASE RESERVATÓRIO"/>
      <sheetName val="COBERTURA RESERVATORIO"/>
      <sheetName val="OFIOLOGIA"/>
      <sheetName val="BDI - Aliquota ISSQN - 5,0%"/>
      <sheetName val="CRONOGRAMA"/>
      <sheetName val="COMBATE A INCÊNDIO"/>
      <sheetName val="CPUs"/>
      <sheetName val="ARQUITETURA"/>
      <sheetName val="ABRIGO DE GÁS E LIXO"/>
      <sheetName val="ENCARGOS SOCIAIS"/>
      <sheetName val="MAPA DE COTAÇÃO"/>
      <sheetName val="MAPA DE REFERÊNCIA"/>
    </sheetNames>
    <sheetDataSet>
      <sheetData sheetId="0"/>
      <sheetData sheetId="1"/>
      <sheetData sheetId="2">
        <row r="4">
          <cell r="D4">
            <v>6463.32</v>
          </cell>
        </row>
        <row r="5">
          <cell r="D5">
            <v>26</v>
          </cell>
        </row>
        <row r="6">
          <cell r="D6">
            <v>4</v>
          </cell>
        </row>
        <row r="7">
          <cell r="H7">
            <v>126.60000000000001</v>
          </cell>
        </row>
        <row r="9">
          <cell r="D9">
            <v>214.28</v>
          </cell>
        </row>
        <row r="10">
          <cell r="D10">
            <v>164.18</v>
          </cell>
        </row>
        <row r="11">
          <cell r="D11">
            <v>128.51999999999998</v>
          </cell>
        </row>
        <row r="12">
          <cell r="D12">
            <v>23.68</v>
          </cell>
        </row>
        <row r="13">
          <cell r="D13">
            <v>42</v>
          </cell>
        </row>
        <row r="14">
          <cell r="D14">
            <v>3</v>
          </cell>
        </row>
        <row r="15">
          <cell r="D15">
            <v>104</v>
          </cell>
        </row>
        <row r="16">
          <cell r="D16">
            <v>15</v>
          </cell>
        </row>
        <row r="17">
          <cell r="D17">
            <v>50</v>
          </cell>
        </row>
        <row r="18">
          <cell r="D18">
            <v>4</v>
          </cell>
        </row>
        <row r="19">
          <cell r="D19">
            <v>5</v>
          </cell>
        </row>
        <row r="20">
          <cell r="D20">
            <v>20</v>
          </cell>
        </row>
        <row r="21">
          <cell r="D21">
            <v>2.8</v>
          </cell>
        </row>
        <row r="22">
          <cell r="D22">
            <v>23.11</v>
          </cell>
        </row>
        <row r="23">
          <cell r="D23">
            <v>1.59</v>
          </cell>
        </row>
        <row r="24">
          <cell r="D24">
            <v>1</v>
          </cell>
        </row>
        <row r="25">
          <cell r="D25">
            <v>2</v>
          </cell>
        </row>
        <row r="26">
          <cell r="D26">
            <v>1</v>
          </cell>
        </row>
        <row r="27">
          <cell r="D27">
            <v>81</v>
          </cell>
        </row>
      </sheetData>
      <sheetData sheetId="3">
        <row r="3">
          <cell r="D3">
            <v>15</v>
          </cell>
        </row>
        <row r="4">
          <cell r="D4">
            <v>225</v>
          </cell>
        </row>
        <row r="5">
          <cell r="D5">
            <v>57</v>
          </cell>
        </row>
        <row r="6">
          <cell r="D6">
            <v>2</v>
          </cell>
        </row>
        <row r="7">
          <cell r="D7">
            <v>102</v>
          </cell>
        </row>
        <row r="8">
          <cell r="D8">
            <v>1</v>
          </cell>
        </row>
        <row r="9">
          <cell r="D9">
            <v>80</v>
          </cell>
        </row>
        <row r="10">
          <cell r="D10">
            <v>38</v>
          </cell>
        </row>
        <row r="11">
          <cell r="D11">
            <v>1</v>
          </cell>
        </row>
        <row r="12">
          <cell r="D12">
            <v>28</v>
          </cell>
        </row>
        <row r="13">
          <cell r="D13">
            <v>11</v>
          </cell>
        </row>
        <row r="14">
          <cell r="D14">
            <v>7</v>
          </cell>
        </row>
        <row r="15">
          <cell r="D15">
            <v>2</v>
          </cell>
        </row>
        <row r="16">
          <cell r="D16">
            <v>2</v>
          </cell>
        </row>
        <row r="17">
          <cell r="D17">
            <v>4</v>
          </cell>
        </row>
        <row r="18">
          <cell r="D18">
            <v>2</v>
          </cell>
        </row>
        <row r="19">
          <cell r="D19">
            <v>1</v>
          </cell>
        </row>
        <row r="20">
          <cell r="D20">
            <v>4</v>
          </cell>
        </row>
        <row r="21">
          <cell r="D21">
            <v>2</v>
          </cell>
        </row>
        <row r="22">
          <cell r="D22">
            <v>2</v>
          </cell>
        </row>
        <row r="23">
          <cell r="D23">
            <v>7</v>
          </cell>
        </row>
        <row r="24">
          <cell r="D24">
            <v>27.79</v>
          </cell>
        </row>
        <row r="25">
          <cell r="D25">
            <v>580.71</v>
          </cell>
        </row>
        <row r="26">
          <cell r="D26">
            <v>691.71</v>
          </cell>
        </row>
        <row r="27">
          <cell r="D27">
            <v>57.62</v>
          </cell>
        </row>
        <row r="28">
          <cell r="D28">
            <v>10.1</v>
          </cell>
        </row>
        <row r="29">
          <cell r="D29">
            <v>1.3</v>
          </cell>
        </row>
        <row r="30">
          <cell r="D30">
            <v>100</v>
          </cell>
        </row>
        <row r="31">
          <cell r="D31">
            <v>5213.8599999999997</v>
          </cell>
        </row>
        <row r="32">
          <cell r="D32">
            <v>1546.3</v>
          </cell>
        </row>
        <row r="33">
          <cell r="D33">
            <v>743.85</v>
          </cell>
        </row>
        <row r="34">
          <cell r="D34">
            <v>325</v>
          </cell>
        </row>
        <row r="35">
          <cell r="D35">
            <v>190</v>
          </cell>
        </row>
        <row r="36">
          <cell r="D36">
            <v>170</v>
          </cell>
        </row>
        <row r="37">
          <cell r="D37">
            <v>110</v>
          </cell>
        </row>
        <row r="38">
          <cell r="D38">
            <v>85</v>
          </cell>
        </row>
        <row r="39">
          <cell r="D39">
            <v>255</v>
          </cell>
        </row>
        <row r="40">
          <cell r="D40">
            <v>167</v>
          </cell>
        </row>
        <row r="41">
          <cell r="D41">
            <v>2</v>
          </cell>
        </row>
        <row r="42">
          <cell r="D42">
            <v>1</v>
          </cell>
        </row>
        <row r="43">
          <cell r="D43">
            <v>43</v>
          </cell>
        </row>
        <row r="44">
          <cell r="D44">
            <v>6</v>
          </cell>
        </row>
        <row r="45">
          <cell r="D45">
            <v>10</v>
          </cell>
        </row>
        <row r="46">
          <cell r="D46">
            <v>225</v>
          </cell>
        </row>
        <row r="47">
          <cell r="D47">
            <v>24</v>
          </cell>
        </row>
        <row r="48">
          <cell r="D48">
            <v>1</v>
          </cell>
        </row>
        <row r="50">
          <cell r="D50">
            <v>1</v>
          </cell>
        </row>
        <row r="51">
          <cell r="D51">
            <v>4</v>
          </cell>
        </row>
      </sheetData>
      <sheetData sheetId="4">
        <row r="8">
          <cell r="H8">
            <v>14</v>
          </cell>
        </row>
        <row r="10">
          <cell r="H10">
            <v>32</v>
          </cell>
        </row>
        <row r="11">
          <cell r="H11">
            <v>32</v>
          </cell>
        </row>
        <row r="13">
          <cell r="H13">
            <v>15</v>
          </cell>
        </row>
        <row r="14">
          <cell r="H14">
            <v>116</v>
          </cell>
        </row>
        <row r="16">
          <cell r="H16">
            <v>14</v>
          </cell>
        </row>
        <row r="17">
          <cell r="H17">
            <v>5</v>
          </cell>
        </row>
        <row r="18">
          <cell r="H18">
            <v>10</v>
          </cell>
        </row>
        <row r="19">
          <cell r="H19">
            <v>13</v>
          </cell>
        </row>
        <row r="20">
          <cell r="H20">
            <v>18</v>
          </cell>
        </row>
        <row r="21">
          <cell r="H21">
            <v>15</v>
          </cell>
        </row>
        <row r="22">
          <cell r="H22">
            <v>1</v>
          </cell>
        </row>
        <row r="23">
          <cell r="H23">
            <v>45</v>
          </cell>
        </row>
        <row r="24">
          <cell r="H24">
            <v>188</v>
          </cell>
        </row>
        <row r="25">
          <cell r="H25">
            <v>130</v>
          </cell>
        </row>
        <row r="26">
          <cell r="H26">
            <v>8</v>
          </cell>
        </row>
        <row r="28">
          <cell r="H28">
            <v>36</v>
          </cell>
        </row>
        <row r="30">
          <cell r="H30">
            <v>30</v>
          </cell>
        </row>
        <row r="32">
          <cell r="H32">
            <v>22</v>
          </cell>
        </row>
        <row r="33">
          <cell r="H33">
            <v>10</v>
          </cell>
        </row>
        <row r="34">
          <cell r="H34">
            <v>30</v>
          </cell>
        </row>
        <row r="35">
          <cell r="H35">
            <v>161</v>
          </cell>
        </row>
        <row r="36">
          <cell r="H36">
            <v>51</v>
          </cell>
        </row>
      </sheetData>
      <sheetData sheetId="5">
        <row r="10">
          <cell r="D10">
            <v>6</v>
          </cell>
        </row>
        <row r="15">
          <cell r="D15">
            <v>1</v>
          </cell>
        </row>
        <row r="16">
          <cell r="D16">
            <v>2</v>
          </cell>
        </row>
        <row r="17">
          <cell r="D17">
            <v>3</v>
          </cell>
        </row>
        <row r="18">
          <cell r="D18">
            <v>4</v>
          </cell>
        </row>
        <row r="19">
          <cell r="D19">
            <v>4</v>
          </cell>
        </row>
        <row r="20">
          <cell r="D20">
            <v>7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3</v>
          </cell>
        </row>
        <row r="24">
          <cell r="D24">
            <v>6</v>
          </cell>
        </row>
        <row r="25">
          <cell r="D25">
            <v>6</v>
          </cell>
        </row>
        <row r="26">
          <cell r="D26">
            <v>7</v>
          </cell>
        </row>
        <row r="27">
          <cell r="D27">
            <v>2</v>
          </cell>
        </row>
        <row r="28">
          <cell r="D28">
            <v>7</v>
          </cell>
        </row>
        <row r="29">
          <cell r="D29">
            <v>1</v>
          </cell>
        </row>
        <row r="30">
          <cell r="D30">
            <v>3</v>
          </cell>
        </row>
        <row r="31">
          <cell r="D31">
            <v>3</v>
          </cell>
        </row>
        <row r="32">
          <cell r="D32">
            <v>6</v>
          </cell>
        </row>
        <row r="33">
          <cell r="D33">
            <v>1</v>
          </cell>
        </row>
        <row r="34">
          <cell r="D34">
            <v>3</v>
          </cell>
        </row>
        <row r="35">
          <cell r="D35">
            <v>1</v>
          </cell>
        </row>
        <row r="36">
          <cell r="D36">
            <v>5.81</v>
          </cell>
        </row>
        <row r="37">
          <cell r="D37">
            <v>1</v>
          </cell>
        </row>
        <row r="38">
          <cell r="D38">
            <v>2</v>
          </cell>
        </row>
        <row r="39">
          <cell r="D39">
            <v>1</v>
          </cell>
        </row>
      </sheetData>
      <sheetData sheetId="6">
        <row r="8">
          <cell r="G8">
            <v>8</v>
          </cell>
        </row>
        <row r="10">
          <cell r="G10">
            <v>6</v>
          </cell>
        </row>
        <row r="12">
          <cell r="G12">
            <v>12</v>
          </cell>
        </row>
        <row r="13">
          <cell r="G13">
            <v>1</v>
          </cell>
        </row>
        <row r="14">
          <cell r="G14">
            <v>20</v>
          </cell>
        </row>
        <row r="15">
          <cell r="G15">
            <v>4</v>
          </cell>
        </row>
        <row r="16">
          <cell r="G16">
            <v>16</v>
          </cell>
        </row>
        <row r="17">
          <cell r="G17">
            <v>50.85</v>
          </cell>
        </row>
        <row r="18">
          <cell r="G18">
            <v>14.48</v>
          </cell>
        </row>
        <row r="19">
          <cell r="G19">
            <v>9.9700000000000006</v>
          </cell>
        </row>
        <row r="20">
          <cell r="G20">
            <v>2</v>
          </cell>
        </row>
        <row r="21">
          <cell r="G21">
            <v>2</v>
          </cell>
        </row>
        <row r="22">
          <cell r="G22">
            <v>1</v>
          </cell>
        </row>
        <row r="23">
          <cell r="G23">
            <v>2</v>
          </cell>
        </row>
        <row r="24">
          <cell r="G24">
            <v>4</v>
          </cell>
        </row>
        <row r="25">
          <cell r="G25">
            <v>8</v>
          </cell>
        </row>
        <row r="26">
          <cell r="G26">
            <v>1</v>
          </cell>
        </row>
        <row r="27">
          <cell r="G27">
            <v>12</v>
          </cell>
        </row>
        <row r="28">
          <cell r="G28">
            <v>2</v>
          </cell>
        </row>
        <row r="29">
          <cell r="G29">
            <v>1</v>
          </cell>
        </row>
        <row r="30">
          <cell r="G30">
            <v>1</v>
          </cell>
        </row>
        <row r="31">
          <cell r="G31">
            <v>8</v>
          </cell>
        </row>
        <row r="32">
          <cell r="G32">
            <v>2</v>
          </cell>
        </row>
        <row r="33">
          <cell r="G33">
            <v>16.47</v>
          </cell>
        </row>
        <row r="34">
          <cell r="G34">
            <v>21</v>
          </cell>
        </row>
        <row r="35">
          <cell r="G35">
            <v>1</v>
          </cell>
        </row>
      </sheetData>
      <sheetData sheetId="7">
        <row r="4">
          <cell r="C4">
            <v>4.32</v>
          </cell>
        </row>
        <row r="5">
          <cell r="C5">
            <v>5.76</v>
          </cell>
        </row>
        <row r="6">
          <cell r="C6">
            <v>5.76</v>
          </cell>
        </row>
        <row r="7">
          <cell r="C7">
            <v>1.5200000000000005</v>
          </cell>
        </row>
        <row r="8">
          <cell r="C8">
            <v>2.8</v>
          </cell>
        </row>
        <row r="9">
          <cell r="C9">
            <v>72.8</v>
          </cell>
        </row>
        <row r="10">
          <cell r="C10">
            <v>5.6</v>
          </cell>
        </row>
        <row r="12">
          <cell r="C12">
            <v>5.6</v>
          </cell>
        </row>
        <row r="13">
          <cell r="C13">
            <v>2.8</v>
          </cell>
        </row>
        <row r="14">
          <cell r="C14">
            <v>26.4</v>
          </cell>
        </row>
        <row r="15">
          <cell r="C15">
            <v>63.8</v>
          </cell>
        </row>
        <row r="16">
          <cell r="C16">
            <v>127.7</v>
          </cell>
        </row>
        <row r="17">
          <cell r="C17">
            <v>11.8</v>
          </cell>
        </row>
        <row r="18">
          <cell r="C18">
            <v>16</v>
          </cell>
        </row>
      </sheetData>
      <sheetData sheetId="8">
        <row r="7">
          <cell r="B7">
            <v>685.45</v>
          </cell>
        </row>
        <row r="8">
          <cell r="B8">
            <v>88.33</v>
          </cell>
        </row>
        <row r="9">
          <cell r="B9">
            <v>7.14</v>
          </cell>
        </row>
      </sheetData>
      <sheetData sheetId="9">
        <row r="5">
          <cell r="E5">
            <v>68.28</v>
          </cell>
        </row>
        <row r="6">
          <cell r="E6">
            <v>25.64</v>
          </cell>
        </row>
        <row r="7">
          <cell r="J7">
            <v>10.83</v>
          </cell>
        </row>
        <row r="9">
          <cell r="E9">
            <v>57.760000000000005</v>
          </cell>
        </row>
        <row r="10">
          <cell r="E10">
            <v>46.89</v>
          </cell>
        </row>
        <row r="11">
          <cell r="E11">
            <v>298.78000000000003</v>
          </cell>
        </row>
        <row r="13">
          <cell r="E13">
            <v>135.28</v>
          </cell>
        </row>
        <row r="14">
          <cell r="E14">
            <v>115.47999999999999</v>
          </cell>
        </row>
        <row r="15">
          <cell r="E15">
            <v>36.159999999999997</v>
          </cell>
        </row>
        <row r="16">
          <cell r="E16">
            <v>672.3</v>
          </cell>
        </row>
        <row r="17">
          <cell r="E17">
            <v>578.70000000000005</v>
          </cell>
        </row>
        <row r="18">
          <cell r="E18">
            <v>1345.5</v>
          </cell>
        </row>
        <row r="19">
          <cell r="E19">
            <v>1029.5</v>
          </cell>
        </row>
        <row r="20">
          <cell r="E20">
            <v>50</v>
          </cell>
        </row>
        <row r="26">
          <cell r="E26">
            <v>334.12999999999994</v>
          </cell>
        </row>
        <row r="27">
          <cell r="E27">
            <v>561.1</v>
          </cell>
        </row>
        <row r="28">
          <cell r="E28">
            <v>61.09</v>
          </cell>
        </row>
        <row r="29">
          <cell r="E29">
            <v>908.4</v>
          </cell>
        </row>
        <row r="30">
          <cell r="E30">
            <v>39.4</v>
          </cell>
        </row>
        <row r="31">
          <cell r="E31">
            <v>454.20000000000005</v>
          </cell>
        </row>
        <row r="32">
          <cell r="E32">
            <v>1936.3999999999999</v>
          </cell>
        </row>
        <row r="33">
          <cell r="E33">
            <v>725</v>
          </cell>
        </row>
        <row r="34">
          <cell r="E34">
            <v>297.5</v>
          </cell>
        </row>
        <row r="35">
          <cell r="E35">
            <v>240.1</v>
          </cell>
        </row>
        <row r="38">
          <cell r="E38">
            <v>410.32</v>
          </cell>
        </row>
        <row r="39">
          <cell r="E39">
            <v>492.38</v>
          </cell>
        </row>
        <row r="40">
          <cell r="E40">
            <v>22.1</v>
          </cell>
        </row>
        <row r="42">
          <cell r="E42">
            <v>6.5</v>
          </cell>
        </row>
        <row r="43">
          <cell r="E43">
            <v>0.97</v>
          </cell>
        </row>
        <row r="44">
          <cell r="E44">
            <v>52</v>
          </cell>
        </row>
        <row r="45">
          <cell r="E45">
            <v>90</v>
          </cell>
        </row>
        <row r="49">
          <cell r="E49">
            <v>545.20000000000005</v>
          </cell>
        </row>
        <row r="50">
          <cell r="E50">
            <v>18.39</v>
          </cell>
        </row>
        <row r="51">
          <cell r="E51">
            <v>238</v>
          </cell>
        </row>
        <row r="52">
          <cell r="E52">
            <v>68</v>
          </cell>
        </row>
        <row r="53">
          <cell r="E53">
            <v>127.15</v>
          </cell>
        </row>
        <row r="54">
          <cell r="E54">
            <v>127.15</v>
          </cell>
        </row>
        <row r="59">
          <cell r="E59">
            <v>7796.7911949999998</v>
          </cell>
        </row>
        <row r="60">
          <cell r="E60">
            <v>899.57</v>
          </cell>
        </row>
        <row r="61">
          <cell r="E61">
            <v>20.834085887999997</v>
          </cell>
        </row>
        <row r="62">
          <cell r="E62">
            <v>68.204626875000002</v>
          </cell>
        </row>
      </sheetData>
      <sheetData sheetId="10">
        <row r="22">
          <cell r="C22">
            <v>0.26729999999999998</v>
          </cell>
        </row>
      </sheetData>
      <sheetData sheetId="11"/>
      <sheetData sheetId="12">
        <row r="2">
          <cell r="C2">
            <v>11</v>
          </cell>
        </row>
        <row r="3">
          <cell r="C3">
            <v>11</v>
          </cell>
        </row>
        <row r="4">
          <cell r="C4">
            <v>1</v>
          </cell>
        </row>
        <row r="5">
          <cell r="C5">
            <v>23</v>
          </cell>
        </row>
        <row r="6">
          <cell r="C6">
            <v>12</v>
          </cell>
        </row>
        <row r="8">
          <cell r="C8">
            <v>35</v>
          </cell>
        </row>
        <row r="10">
          <cell r="C10">
            <v>56</v>
          </cell>
        </row>
        <row r="12">
          <cell r="C12">
            <v>3</v>
          </cell>
        </row>
        <row r="13">
          <cell r="C13">
            <v>3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145.5</v>
          </cell>
        </row>
        <row r="17">
          <cell r="C17">
            <v>3</v>
          </cell>
        </row>
        <row r="18">
          <cell r="C18">
            <v>36</v>
          </cell>
        </row>
        <row r="19">
          <cell r="C19">
            <v>3</v>
          </cell>
        </row>
        <row r="20">
          <cell r="C20">
            <v>17</v>
          </cell>
        </row>
        <row r="21">
          <cell r="C21">
            <v>8</v>
          </cell>
        </row>
        <row r="23">
          <cell r="C23">
            <v>3</v>
          </cell>
        </row>
        <row r="24">
          <cell r="C24">
            <v>3</v>
          </cell>
        </row>
        <row r="25">
          <cell r="C25">
            <v>2</v>
          </cell>
        </row>
        <row r="26">
          <cell r="C26">
            <v>19</v>
          </cell>
        </row>
        <row r="27">
          <cell r="C27">
            <v>1</v>
          </cell>
        </row>
        <row r="28">
          <cell r="C28">
            <v>9</v>
          </cell>
        </row>
        <row r="29">
          <cell r="C29">
            <v>95</v>
          </cell>
        </row>
        <row r="30">
          <cell r="C30">
            <v>6</v>
          </cell>
        </row>
        <row r="31">
          <cell r="C31">
            <v>1</v>
          </cell>
        </row>
        <row r="32">
          <cell r="C32">
            <v>4</v>
          </cell>
        </row>
        <row r="33">
          <cell r="C33">
            <v>2</v>
          </cell>
        </row>
        <row r="34">
          <cell r="C34">
            <v>3</v>
          </cell>
        </row>
        <row r="36">
          <cell r="C36">
            <v>1</v>
          </cell>
        </row>
        <row r="60">
          <cell r="C60">
            <v>15.9</v>
          </cell>
        </row>
        <row r="61">
          <cell r="C61">
            <v>31.8</v>
          </cell>
        </row>
        <row r="62">
          <cell r="C62">
            <v>31.8</v>
          </cell>
        </row>
        <row r="63">
          <cell r="C63">
            <v>5</v>
          </cell>
        </row>
        <row r="64">
          <cell r="C64">
            <v>5</v>
          </cell>
        </row>
        <row r="65">
          <cell r="C65">
            <v>5</v>
          </cell>
        </row>
        <row r="66">
          <cell r="C66">
            <v>1</v>
          </cell>
        </row>
        <row r="67">
          <cell r="C67">
            <v>1.47</v>
          </cell>
        </row>
        <row r="69">
          <cell r="C69">
            <v>1</v>
          </cell>
        </row>
      </sheetData>
      <sheetData sheetId="13"/>
      <sheetData sheetId="14">
        <row r="13">
          <cell r="K13">
            <v>12.5</v>
          </cell>
        </row>
        <row r="15">
          <cell r="K15">
            <v>0.72</v>
          </cell>
        </row>
        <row r="17">
          <cell r="K17">
            <v>14.399999999999999</v>
          </cell>
        </row>
        <row r="19">
          <cell r="K19">
            <v>14.399999999999999</v>
          </cell>
        </row>
        <row r="21">
          <cell r="K21">
            <v>25</v>
          </cell>
        </row>
        <row r="23">
          <cell r="K23">
            <v>1232.3499999999999</v>
          </cell>
        </row>
        <row r="25">
          <cell r="K25">
            <v>193.88</v>
          </cell>
        </row>
        <row r="67">
          <cell r="K67">
            <v>151.63</v>
          </cell>
        </row>
        <row r="74">
          <cell r="K74">
            <v>58.964000000000006</v>
          </cell>
        </row>
        <row r="83">
          <cell r="K83">
            <v>8</v>
          </cell>
        </row>
        <row r="96">
          <cell r="K96">
            <v>603.26</v>
          </cell>
        </row>
        <row r="124">
          <cell r="K124">
            <v>39.710999999999999</v>
          </cell>
        </row>
        <row r="127">
          <cell r="K127">
            <v>17.010000000000002</v>
          </cell>
        </row>
        <row r="128">
          <cell r="K128">
            <v>1.47</v>
          </cell>
        </row>
        <row r="129">
          <cell r="K129">
            <v>3.78</v>
          </cell>
        </row>
        <row r="131">
          <cell r="K131">
            <v>1.68</v>
          </cell>
        </row>
        <row r="132">
          <cell r="K132">
            <v>1.89</v>
          </cell>
        </row>
        <row r="133">
          <cell r="K133">
            <v>4.0599999999999996</v>
          </cell>
        </row>
        <row r="134">
          <cell r="K134">
            <v>7.04</v>
          </cell>
        </row>
        <row r="136">
          <cell r="K136">
            <v>3.78</v>
          </cell>
        </row>
        <row r="137">
          <cell r="K137">
            <v>4.2</v>
          </cell>
        </row>
        <row r="139">
          <cell r="K139">
            <v>3.78</v>
          </cell>
        </row>
        <row r="140">
          <cell r="K140">
            <v>3.36</v>
          </cell>
        </row>
        <row r="142">
          <cell r="K142">
            <v>6.6</v>
          </cell>
        </row>
        <row r="144">
          <cell r="K144">
            <v>36</v>
          </cell>
        </row>
        <row r="145">
          <cell r="K145">
            <v>15</v>
          </cell>
        </row>
        <row r="146">
          <cell r="K146">
            <v>0.72</v>
          </cell>
        </row>
        <row r="147">
          <cell r="K147">
            <v>1.6</v>
          </cell>
        </row>
        <row r="149">
          <cell r="K149">
            <v>2.4</v>
          </cell>
        </row>
        <row r="172">
          <cell r="K172">
            <v>571.21</v>
          </cell>
        </row>
        <row r="175">
          <cell r="K175">
            <v>9</v>
          </cell>
        </row>
        <row r="186">
          <cell r="K186">
            <v>2983.8621499999999</v>
          </cell>
        </row>
        <row r="204">
          <cell r="K204">
            <v>353.89250000000004</v>
          </cell>
        </row>
        <row r="215">
          <cell r="K215">
            <v>253.23000000000002</v>
          </cell>
        </row>
        <row r="222">
          <cell r="K222">
            <v>57.150000000000006</v>
          </cell>
        </row>
        <row r="229">
          <cell r="K229">
            <v>57.150000000000006</v>
          </cell>
        </row>
        <row r="233">
          <cell r="K233">
            <v>8.4</v>
          </cell>
        </row>
        <row r="237">
          <cell r="K237">
            <v>8.4</v>
          </cell>
        </row>
        <row r="243">
          <cell r="K243">
            <v>37.799999999999997</v>
          </cell>
        </row>
        <row r="250">
          <cell r="K250">
            <v>2977.07</v>
          </cell>
        </row>
        <row r="253">
          <cell r="K253">
            <v>6.4455</v>
          </cell>
        </row>
        <row r="255">
          <cell r="K255">
            <v>33.07</v>
          </cell>
        </row>
        <row r="259">
          <cell r="K259">
            <v>5.75</v>
          </cell>
        </row>
        <row r="260">
          <cell r="K260">
            <v>5.75</v>
          </cell>
        </row>
        <row r="264">
          <cell r="K264">
            <v>5.55</v>
          </cell>
        </row>
        <row r="265">
          <cell r="K265">
            <v>5.55</v>
          </cell>
        </row>
        <row r="269">
          <cell r="K269">
            <v>620.55999999999995</v>
          </cell>
        </row>
        <row r="297">
          <cell r="K297">
            <v>1053.2</v>
          </cell>
        </row>
        <row r="304">
          <cell r="K304">
            <v>2581.13</v>
          </cell>
        </row>
        <row r="308">
          <cell r="K308">
            <v>458.88</v>
          </cell>
        </row>
        <row r="330">
          <cell r="K330">
            <v>905.30000000000007</v>
          </cell>
        </row>
        <row r="363">
          <cell r="K363">
            <v>63.459999999999987</v>
          </cell>
        </row>
        <row r="373">
          <cell r="K373">
            <v>101.4</v>
          </cell>
        </row>
        <row r="383">
          <cell r="K383">
            <v>8.69</v>
          </cell>
        </row>
        <row r="387">
          <cell r="K387">
            <v>43.17</v>
          </cell>
        </row>
        <row r="397">
          <cell r="K397">
            <v>1204.74</v>
          </cell>
        </row>
        <row r="404">
          <cell r="K404">
            <v>58.05</v>
          </cell>
        </row>
        <row r="412">
          <cell r="K412">
            <v>124.39999999999999</v>
          </cell>
        </row>
        <row r="419">
          <cell r="K419">
            <v>102.19999999999999</v>
          </cell>
        </row>
        <row r="425">
          <cell r="K425">
            <v>67.509999999999991</v>
          </cell>
        </row>
        <row r="439">
          <cell r="K439">
            <v>400.2</v>
          </cell>
        </row>
        <row r="448">
          <cell r="K448">
            <v>101.4</v>
          </cell>
        </row>
        <row r="457">
          <cell r="K457">
            <v>290.01</v>
          </cell>
        </row>
        <row r="488">
          <cell r="K488">
            <v>1164.7099999999998</v>
          </cell>
        </row>
        <row r="521">
          <cell r="K521">
            <v>1437.03</v>
          </cell>
        </row>
        <row r="532">
          <cell r="K532">
            <v>255.41</v>
          </cell>
        </row>
        <row r="544">
          <cell r="K544">
            <v>247.20000000000002</v>
          </cell>
        </row>
        <row r="582">
          <cell r="K582">
            <v>1053.82</v>
          </cell>
        </row>
        <row r="618">
          <cell r="K618">
            <v>733.40999999999985</v>
          </cell>
        </row>
        <row r="623">
          <cell r="F623">
            <v>6</v>
          </cell>
          <cell r="K623">
            <v>1</v>
          </cell>
        </row>
        <row r="624">
          <cell r="F624">
            <v>21</v>
          </cell>
          <cell r="K624">
            <v>9</v>
          </cell>
        </row>
        <row r="625">
          <cell r="F625">
            <v>5.9</v>
          </cell>
          <cell r="K625">
            <v>2.17</v>
          </cell>
        </row>
        <row r="626">
          <cell r="F626">
            <v>108</v>
          </cell>
          <cell r="K626">
            <v>36</v>
          </cell>
        </row>
        <row r="627">
          <cell r="F627">
            <v>10.8</v>
          </cell>
          <cell r="K627">
            <v>3.6</v>
          </cell>
        </row>
        <row r="628">
          <cell r="F628">
            <v>110</v>
          </cell>
          <cell r="K628">
            <v>33</v>
          </cell>
        </row>
        <row r="629">
          <cell r="F629">
            <v>12</v>
          </cell>
          <cell r="K629">
            <v>4</v>
          </cell>
        </row>
        <row r="630">
          <cell r="F630">
            <v>17.600000000000001</v>
          </cell>
          <cell r="K630">
            <v>3.84</v>
          </cell>
        </row>
        <row r="631">
          <cell r="F631">
            <v>6</v>
          </cell>
          <cell r="K631">
            <v>0.72</v>
          </cell>
        </row>
        <row r="635">
          <cell r="K635">
            <v>3.78</v>
          </cell>
        </row>
        <row r="637">
          <cell r="J637">
            <v>2</v>
          </cell>
          <cell r="K637">
            <v>7.56</v>
          </cell>
        </row>
        <row r="638">
          <cell r="J638">
            <v>36</v>
          </cell>
          <cell r="K638">
            <v>68.040000000000006</v>
          </cell>
        </row>
        <row r="641">
          <cell r="K641">
            <v>8.82</v>
          </cell>
        </row>
        <row r="642">
          <cell r="K642">
            <v>2.7</v>
          </cell>
        </row>
        <row r="647">
          <cell r="K647">
            <v>22.08</v>
          </cell>
        </row>
        <row r="650">
          <cell r="K650">
            <v>3.78</v>
          </cell>
        </row>
        <row r="686">
          <cell r="K686">
            <v>2032.8600000000001</v>
          </cell>
        </row>
        <row r="695">
          <cell r="K695">
            <v>1660.31</v>
          </cell>
        </row>
        <row r="732">
          <cell r="K732">
            <v>1053.82</v>
          </cell>
        </row>
        <row r="766">
          <cell r="K766">
            <v>1995.3899999999999</v>
          </cell>
        </row>
        <row r="775">
          <cell r="K775">
            <v>1660.31</v>
          </cell>
        </row>
        <row r="812">
          <cell r="K812">
            <v>1053.82</v>
          </cell>
        </row>
        <row r="815">
          <cell r="K815">
            <v>88.32</v>
          </cell>
        </row>
        <row r="820">
          <cell r="K820">
            <v>796</v>
          </cell>
        </row>
        <row r="826">
          <cell r="K826">
            <v>43.86</v>
          </cell>
        </row>
        <row r="831">
          <cell r="K831">
            <v>7.02</v>
          </cell>
        </row>
        <row r="834">
          <cell r="K834">
            <v>20.58</v>
          </cell>
        </row>
        <row r="845">
          <cell r="K845">
            <v>14.247</v>
          </cell>
        </row>
        <row r="848">
          <cell r="K848">
            <v>3.4650000000000003</v>
          </cell>
        </row>
        <row r="852">
          <cell r="K852">
            <v>5.4899999999999993</v>
          </cell>
        </row>
        <row r="857">
          <cell r="K857">
            <v>6</v>
          </cell>
        </row>
        <row r="860">
          <cell r="K860">
            <v>8</v>
          </cell>
        </row>
        <row r="863">
          <cell r="K863">
            <v>2</v>
          </cell>
        </row>
        <row r="866">
          <cell r="K866">
            <v>1</v>
          </cell>
        </row>
        <row r="867">
          <cell r="K867">
            <v>1</v>
          </cell>
        </row>
        <row r="868">
          <cell r="K868">
            <v>2</v>
          </cell>
        </row>
        <row r="872">
          <cell r="K872">
            <v>4</v>
          </cell>
        </row>
        <row r="875">
          <cell r="K875">
            <v>6</v>
          </cell>
        </row>
        <row r="876">
          <cell r="K876">
            <v>1</v>
          </cell>
        </row>
        <row r="879">
          <cell r="K879">
            <v>3</v>
          </cell>
        </row>
        <row r="880">
          <cell r="K880">
            <v>124</v>
          </cell>
        </row>
        <row r="884">
          <cell r="K884">
            <v>206</v>
          </cell>
        </row>
        <row r="886">
          <cell r="K886">
            <v>2314.6999999999998</v>
          </cell>
        </row>
        <row r="889">
          <cell r="K889">
            <v>2</v>
          </cell>
        </row>
        <row r="893">
          <cell r="K893">
            <v>12</v>
          </cell>
        </row>
        <row r="896">
          <cell r="K896">
            <v>6</v>
          </cell>
        </row>
        <row r="899">
          <cell r="K899">
            <v>6</v>
          </cell>
        </row>
        <row r="902">
          <cell r="K902">
            <v>6</v>
          </cell>
        </row>
        <row r="910">
          <cell r="K910">
            <v>34</v>
          </cell>
        </row>
        <row r="915">
          <cell r="K915">
            <v>5303.8</v>
          </cell>
        </row>
        <row r="918">
          <cell r="K918">
            <v>1400.7</v>
          </cell>
        </row>
        <row r="921">
          <cell r="K921">
            <v>247.2</v>
          </cell>
        </row>
        <row r="925">
          <cell r="G925">
            <v>14.4</v>
          </cell>
        </row>
        <row r="926">
          <cell r="K926">
            <v>2</v>
          </cell>
        </row>
        <row r="927">
          <cell r="K927">
            <v>4</v>
          </cell>
        </row>
        <row r="928">
          <cell r="K928">
            <v>11</v>
          </cell>
        </row>
        <row r="929">
          <cell r="K929">
            <v>10</v>
          </cell>
        </row>
        <row r="930">
          <cell r="K930">
            <v>4</v>
          </cell>
        </row>
        <row r="931">
          <cell r="K931">
            <v>3.6</v>
          </cell>
        </row>
        <row r="932">
          <cell r="K932">
            <v>1.2800000000000002</v>
          </cell>
        </row>
        <row r="933">
          <cell r="K933">
            <v>44</v>
          </cell>
        </row>
        <row r="934">
          <cell r="K934">
            <v>1</v>
          </cell>
        </row>
        <row r="935">
          <cell r="K935">
            <v>1</v>
          </cell>
        </row>
        <row r="936">
          <cell r="K936">
            <v>12</v>
          </cell>
        </row>
      </sheetData>
      <sheetData sheetId="15">
        <row r="7">
          <cell r="D7">
            <v>11.2</v>
          </cell>
        </row>
        <row r="17">
          <cell r="G17">
            <v>13.85</v>
          </cell>
        </row>
        <row r="24">
          <cell r="D24">
            <v>4</v>
          </cell>
        </row>
        <row r="31">
          <cell r="D31">
            <v>4</v>
          </cell>
        </row>
        <row r="39">
          <cell r="D39">
            <v>2</v>
          </cell>
        </row>
        <row r="47">
          <cell r="G47">
            <v>6.36</v>
          </cell>
        </row>
        <row r="55">
          <cell r="G55">
            <v>6.36</v>
          </cell>
        </row>
        <row r="64">
          <cell r="G64">
            <v>6.36</v>
          </cell>
        </row>
        <row r="70">
          <cell r="C70">
            <v>6.27</v>
          </cell>
        </row>
        <row r="78">
          <cell r="D78">
            <v>28.72</v>
          </cell>
        </row>
        <row r="85">
          <cell r="G85">
            <v>3.2</v>
          </cell>
        </row>
        <row r="92">
          <cell r="G92">
            <v>2.8</v>
          </cell>
        </row>
      </sheetData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definedNames>
      <definedName name="VExtenso"/>
    </defined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-SINTETICO"/>
      <sheetName val="SINAPI-01-2014"/>
      <sheetName val="MAPA COTAÇÃO (MC01)"/>
      <sheetName val="estimativa de custo IRMA DULCE"/>
      <sheetName val="ELÉTRICA"/>
      <sheetName val="INFRA"/>
      <sheetName val="LÓGICA 2"/>
      <sheetName val="LÓGICA 22"/>
    </sheetNames>
    <sheetDataSet>
      <sheetData sheetId="0"/>
      <sheetData sheetId="1"/>
      <sheetData sheetId="2"/>
      <sheetData sheetId="3">
        <row r="6">
          <cell r="B6" t="str">
            <v>CASA IRMÃ DULCE</v>
          </cell>
        </row>
        <row r="7">
          <cell r="I7">
            <v>0.27279999999999999</v>
          </cell>
        </row>
      </sheetData>
      <sheetData sheetId="4">
        <row r="25">
          <cell r="F25">
            <v>25.390000000000004</v>
          </cell>
        </row>
      </sheetData>
      <sheetData sheetId="5">
        <row r="27">
          <cell r="F27">
            <v>2.8000000000000003</v>
          </cell>
        </row>
        <row r="44">
          <cell r="F44">
            <v>10.09</v>
          </cell>
        </row>
        <row r="62">
          <cell r="F62">
            <v>12.790000000000001</v>
          </cell>
        </row>
        <row r="80">
          <cell r="F80">
            <v>46.55</v>
          </cell>
        </row>
        <row r="98">
          <cell r="F98">
            <v>27</v>
          </cell>
        </row>
        <row r="116">
          <cell r="F116">
            <v>29.27</v>
          </cell>
        </row>
        <row r="134">
          <cell r="F134">
            <v>22.459999999999997</v>
          </cell>
        </row>
        <row r="152">
          <cell r="F152">
            <v>21.23</v>
          </cell>
        </row>
        <row r="170">
          <cell r="F170">
            <v>6.5099999999999989</v>
          </cell>
        </row>
        <row r="188">
          <cell r="F188">
            <v>4.9800000000000004</v>
          </cell>
        </row>
        <row r="206">
          <cell r="F206">
            <v>22.68</v>
          </cell>
        </row>
        <row r="224">
          <cell r="F224">
            <v>13.27</v>
          </cell>
        </row>
        <row r="242">
          <cell r="F242">
            <v>2.9060000000000006</v>
          </cell>
        </row>
        <row r="261">
          <cell r="F261">
            <v>2.6460000000000004</v>
          </cell>
        </row>
        <row r="279">
          <cell r="F279">
            <v>0.39760000000000001</v>
          </cell>
        </row>
        <row r="297">
          <cell r="F297">
            <v>3.98</v>
          </cell>
        </row>
        <row r="315">
          <cell r="F315">
            <v>4.2699999999999996</v>
          </cell>
        </row>
        <row r="334">
          <cell r="F334">
            <v>125.10000000000001</v>
          </cell>
        </row>
        <row r="352">
          <cell r="F352">
            <v>9.11</v>
          </cell>
        </row>
        <row r="370">
          <cell r="F370">
            <v>43.54</v>
          </cell>
        </row>
        <row r="388">
          <cell r="F388">
            <v>11.78</v>
          </cell>
        </row>
        <row r="406">
          <cell r="F406">
            <v>104.63000000000001</v>
          </cell>
        </row>
        <row r="424">
          <cell r="F424">
            <v>92.77</v>
          </cell>
        </row>
        <row r="442">
          <cell r="F442">
            <v>130.80000000000001</v>
          </cell>
        </row>
        <row r="460">
          <cell r="F460">
            <v>68.009999999999991</v>
          </cell>
        </row>
        <row r="478">
          <cell r="F478">
            <v>6.5399999999999991</v>
          </cell>
        </row>
        <row r="496">
          <cell r="F496">
            <v>77.89</v>
          </cell>
        </row>
        <row r="514">
          <cell r="F514">
            <v>33.94</v>
          </cell>
        </row>
        <row r="532">
          <cell r="F532">
            <v>3.9999999999999996</v>
          </cell>
        </row>
      </sheetData>
      <sheetData sheetId="6">
        <row r="24">
          <cell r="F24">
            <v>8.7899999999999991</v>
          </cell>
        </row>
        <row r="42">
          <cell r="F42">
            <v>20.28</v>
          </cell>
        </row>
        <row r="78">
          <cell r="F78">
            <v>54.65</v>
          </cell>
        </row>
        <row r="96">
          <cell r="F96">
            <v>1.37</v>
          </cell>
        </row>
        <row r="116">
          <cell r="F116">
            <v>93.740000000000009</v>
          </cell>
        </row>
        <row r="134">
          <cell r="F134">
            <v>22.82</v>
          </cell>
        </row>
        <row r="155">
          <cell r="F155">
            <v>372.28999999999996</v>
          </cell>
        </row>
        <row r="177">
          <cell r="F177">
            <v>1567.1299999999997</v>
          </cell>
        </row>
        <row r="195">
          <cell r="F195">
            <v>1038.8</v>
          </cell>
        </row>
        <row r="213">
          <cell r="F213">
            <v>300.60000000000002</v>
          </cell>
        </row>
        <row r="231">
          <cell r="F231">
            <v>41.78</v>
          </cell>
        </row>
        <row r="249">
          <cell r="F249">
            <v>48.029999999999994</v>
          </cell>
        </row>
        <row r="267">
          <cell r="F267">
            <v>55.91</v>
          </cell>
        </row>
        <row r="285">
          <cell r="F285">
            <v>11.819999999999999</v>
          </cell>
        </row>
        <row r="303">
          <cell r="F303">
            <v>1.5000000000000002</v>
          </cell>
        </row>
        <row r="321">
          <cell r="F321">
            <v>2.59</v>
          </cell>
        </row>
        <row r="339">
          <cell r="F339">
            <v>3821.9100000000003</v>
          </cell>
        </row>
        <row r="357">
          <cell r="F357">
            <v>24.71</v>
          </cell>
        </row>
        <row r="374">
          <cell r="F374">
            <v>16.48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Configurações_Gerais"/>
      <sheetName val="00.Fundações"/>
      <sheetName val="00. Estrutura"/>
      <sheetName val="00.Especificação&amp;Acabamentos"/>
      <sheetName val="00.Tabela Acabamentos"/>
      <sheetName val="00. Esquadrias e Ferragens"/>
      <sheetName val="00.Alvenaria e Divisórias"/>
      <sheetName val="00.Tabela Item"/>
      <sheetName val="00. Tabela Geral"/>
      <sheetName val="99.Layout-Levantamento"/>
      <sheetName val="98.Layout-Item"/>
      <sheetName val="97.Layout-Geral"/>
      <sheetName val="96.Layout-Resumo Piso"/>
      <sheetName val="95.Layout-Resumo Rodapé"/>
      <sheetName val="94.Layout-Resumo Parede"/>
      <sheetName val="93.Layout-Resumo Teto"/>
      <sheetName val="92.Layout-Resumo"/>
      <sheetName val="Índices&amp;Referências"/>
      <sheetName val="Calculadora de Quantitativos R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Tabela Acabamentos"/>
      <sheetName val="Plan1"/>
      <sheetName val="Levantamento de acabamento de p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I500"/>
  <sheetViews>
    <sheetView showGridLines="0" tabSelected="1" showWhiteSpace="0" topLeftCell="A477" zoomScale="85" zoomScaleNormal="85" zoomScalePageLayoutView="85" workbookViewId="0">
      <selection activeCell="C502" sqref="C502"/>
    </sheetView>
  </sheetViews>
  <sheetFormatPr defaultColWidth="9.140625" defaultRowHeight="15.75" outlineLevelRow="2" x14ac:dyDescent="0.25"/>
  <cols>
    <col min="1" max="1" width="11.85546875" style="21" bestFit="1" customWidth="1"/>
    <col min="2" max="2" width="16.42578125" style="21" customWidth="1"/>
    <col min="3" max="3" width="68.28515625" style="13" customWidth="1"/>
    <col min="4" max="4" width="9.85546875" style="21" bestFit="1" customWidth="1"/>
    <col min="5" max="5" width="12.28515625" style="79" bestFit="1" customWidth="1"/>
    <col min="6" max="6" width="14.5703125" style="80" customWidth="1"/>
    <col min="7" max="7" width="14.5703125" style="81" customWidth="1"/>
    <col min="8" max="8" width="19.85546875" style="82" bestFit="1" customWidth="1"/>
    <col min="9" max="9" width="57" style="14" customWidth="1"/>
    <col min="10" max="10" width="11.42578125" style="14" bestFit="1" customWidth="1"/>
    <col min="11" max="11" width="13.5703125" style="14" bestFit="1" customWidth="1"/>
    <col min="12" max="16384" width="9.140625" style="14"/>
  </cols>
  <sheetData>
    <row r="1" spans="1:9" s="4" customFormat="1" ht="28.5" customHeigh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/>
    </row>
    <row r="2" spans="1:9" x14ac:dyDescent="0.25">
      <c r="A2" s="5" t="s">
        <v>2</v>
      </c>
      <c r="B2" s="6" t="s">
        <v>3</v>
      </c>
      <c r="C2" s="7"/>
      <c r="D2" s="8" t="s">
        <v>4</v>
      </c>
      <c r="E2" s="9">
        <f>'[1]BDI - Aliquota ISSQN - 5,0%'!C22</f>
        <v>0.26729999999999998</v>
      </c>
      <c r="F2" s="10"/>
      <c r="G2" s="11" t="s">
        <v>5</v>
      </c>
      <c r="H2" s="12" t="s">
        <v>6</v>
      </c>
      <c r="I2" s="13"/>
    </row>
    <row r="3" spans="1:9" x14ac:dyDescent="0.25">
      <c r="A3" s="5" t="s">
        <v>7</v>
      </c>
      <c r="B3" s="6" t="s">
        <v>8</v>
      </c>
      <c r="C3" s="7"/>
      <c r="D3" s="8"/>
      <c r="E3" s="9"/>
      <c r="F3" s="10"/>
      <c r="G3" s="11"/>
      <c r="H3" s="15"/>
      <c r="I3" s="13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7"/>
    </row>
    <row r="5" spans="1:9" x14ac:dyDescent="0.25">
      <c r="A5" s="16" t="s">
        <v>9</v>
      </c>
      <c r="B5" s="16"/>
      <c r="C5" s="16"/>
      <c r="D5" s="16"/>
      <c r="E5" s="16"/>
      <c r="F5" s="16"/>
      <c r="G5" s="16"/>
      <c r="H5" s="16"/>
      <c r="I5" s="17"/>
    </row>
    <row r="6" spans="1:9" s="22" customFormat="1" x14ac:dyDescent="0.25">
      <c r="A6" s="18" t="s">
        <v>10</v>
      </c>
      <c r="B6" s="18" t="s">
        <v>11</v>
      </c>
      <c r="C6" s="18" t="s">
        <v>12</v>
      </c>
      <c r="D6" s="18" t="s">
        <v>13</v>
      </c>
      <c r="E6" s="19" t="s">
        <v>14</v>
      </c>
      <c r="F6" s="19" t="s">
        <v>15</v>
      </c>
      <c r="G6" s="20" t="s">
        <v>16</v>
      </c>
      <c r="H6" s="19" t="s">
        <v>17</v>
      </c>
      <c r="I6" s="21"/>
    </row>
    <row r="7" spans="1:9" s="22" customFormat="1" ht="15.75" customHeight="1" x14ac:dyDescent="0.25">
      <c r="A7" s="23" t="s">
        <v>18</v>
      </c>
      <c r="B7" s="24"/>
      <c r="C7" s="25" t="s">
        <v>19</v>
      </c>
      <c r="D7" s="25"/>
      <c r="E7" s="25"/>
      <c r="F7" s="24"/>
      <c r="G7" s="24"/>
      <c r="H7" s="24"/>
      <c r="I7" s="21"/>
    </row>
    <row r="8" spans="1:9" s="22" customFormat="1" outlineLevel="1" x14ac:dyDescent="0.25">
      <c r="A8" s="26" t="s">
        <v>20</v>
      </c>
      <c r="B8" s="26"/>
      <c r="C8" s="27" t="s">
        <v>19</v>
      </c>
      <c r="D8" s="26"/>
      <c r="E8" s="28"/>
      <c r="F8" s="29"/>
      <c r="G8" s="30"/>
      <c r="H8" s="31"/>
      <c r="I8" s="21"/>
    </row>
    <row r="9" spans="1:9" s="21" customFormat="1" outlineLevel="2" x14ac:dyDescent="0.25">
      <c r="A9" s="32" t="s">
        <v>21</v>
      </c>
      <c r="B9" s="33">
        <v>100320</v>
      </c>
      <c r="C9" s="34" t="s">
        <v>22</v>
      </c>
      <c r="D9" s="32" t="s">
        <v>23</v>
      </c>
      <c r="E9" s="28">
        <v>11</v>
      </c>
      <c r="F9" s="35">
        <v>15980.82</v>
      </c>
      <c r="G9" s="36">
        <f t="shared" ref="G9:G20" si="0">TRUNC(F9*(1+$E$2),2)</f>
        <v>20252.490000000002</v>
      </c>
      <c r="H9" s="37">
        <f t="shared" ref="H9:H20" si="1">TRUNC((G9*E9),2)</f>
        <v>222777.39</v>
      </c>
    </row>
    <row r="10" spans="1:9" s="21" customFormat="1" outlineLevel="2" x14ac:dyDescent="0.25">
      <c r="A10" s="32" t="s">
        <v>24</v>
      </c>
      <c r="B10" s="33">
        <v>91677</v>
      </c>
      <c r="C10" s="34" t="s">
        <v>25</v>
      </c>
      <c r="D10" s="32" t="s">
        <v>26</v>
      </c>
      <c r="E10" s="28">
        <v>1936</v>
      </c>
      <c r="F10" s="35">
        <v>76.53</v>
      </c>
      <c r="G10" s="36">
        <f t="shared" si="0"/>
        <v>96.98</v>
      </c>
      <c r="H10" s="37">
        <f t="shared" si="1"/>
        <v>187753.28</v>
      </c>
    </row>
    <row r="11" spans="1:9" s="21" customFormat="1" outlineLevel="2" x14ac:dyDescent="0.25">
      <c r="A11" s="32" t="s">
        <v>27</v>
      </c>
      <c r="B11" s="33">
        <v>94295</v>
      </c>
      <c r="C11" s="34" t="s">
        <v>28</v>
      </c>
      <c r="D11" s="32" t="s">
        <v>23</v>
      </c>
      <c r="E11" s="28">
        <v>11</v>
      </c>
      <c r="F11" s="35">
        <v>4932.26</v>
      </c>
      <c r="G11" s="36">
        <f t="shared" si="0"/>
        <v>6250.65</v>
      </c>
      <c r="H11" s="37">
        <f t="shared" si="1"/>
        <v>68757.149999999994</v>
      </c>
    </row>
    <row r="12" spans="1:9" s="21" customFormat="1" ht="31.5" outlineLevel="2" x14ac:dyDescent="0.25">
      <c r="A12" s="32" t="s">
        <v>29</v>
      </c>
      <c r="B12" s="33">
        <v>93572</v>
      </c>
      <c r="C12" s="34" t="s">
        <v>30</v>
      </c>
      <c r="D12" s="32" t="s">
        <v>23</v>
      </c>
      <c r="E12" s="28">
        <v>11</v>
      </c>
      <c r="F12" s="35">
        <v>3342.75</v>
      </c>
      <c r="G12" s="36">
        <f t="shared" si="0"/>
        <v>4236.26</v>
      </c>
      <c r="H12" s="37">
        <f t="shared" si="1"/>
        <v>46598.86</v>
      </c>
    </row>
    <row r="13" spans="1:9" s="21" customFormat="1" ht="31.5" outlineLevel="2" x14ac:dyDescent="0.25">
      <c r="A13" s="32" t="s">
        <v>31</v>
      </c>
      <c r="B13" s="33">
        <v>93572</v>
      </c>
      <c r="C13" s="34" t="s">
        <v>30</v>
      </c>
      <c r="D13" s="32" t="s">
        <v>23</v>
      </c>
      <c r="E13" s="28">
        <v>11</v>
      </c>
      <c r="F13" s="35">
        <v>3342.75</v>
      </c>
      <c r="G13" s="36">
        <f t="shared" si="0"/>
        <v>4236.26</v>
      </c>
      <c r="H13" s="37">
        <f t="shared" si="1"/>
        <v>46598.86</v>
      </c>
    </row>
    <row r="14" spans="1:9" s="21" customFormat="1" ht="31.5" outlineLevel="2" x14ac:dyDescent="0.25">
      <c r="A14" s="32" t="s">
        <v>32</v>
      </c>
      <c r="B14" s="33">
        <v>93572</v>
      </c>
      <c r="C14" s="34" t="s">
        <v>30</v>
      </c>
      <c r="D14" s="32" t="s">
        <v>23</v>
      </c>
      <c r="E14" s="28">
        <v>11</v>
      </c>
      <c r="F14" s="35">
        <v>3342.75</v>
      </c>
      <c r="G14" s="36">
        <f t="shared" si="0"/>
        <v>4236.26</v>
      </c>
      <c r="H14" s="37">
        <f t="shared" si="1"/>
        <v>46598.86</v>
      </c>
    </row>
    <row r="15" spans="1:9" s="21" customFormat="1" ht="31.5" outlineLevel="2" x14ac:dyDescent="0.25">
      <c r="A15" s="32" t="s">
        <v>33</v>
      </c>
      <c r="B15" s="33">
        <v>100321</v>
      </c>
      <c r="C15" s="34" t="s">
        <v>34</v>
      </c>
      <c r="D15" s="32" t="s">
        <v>23</v>
      </c>
      <c r="E15" s="28">
        <v>11</v>
      </c>
      <c r="F15" s="35">
        <v>3669.54</v>
      </c>
      <c r="G15" s="36">
        <f t="shared" si="0"/>
        <v>4650.3999999999996</v>
      </c>
      <c r="H15" s="37">
        <f t="shared" si="1"/>
        <v>51154.400000000001</v>
      </c>
    </row>
    <row r="16" spans="1:9" s="21" customFormat="1" outlineLevel="2" x14ac:dyDescent="0.25">
      <c r="A16" s="32" t="s">
        <v>35</v>
      </c>
      <c r="B16" s="33">
        <v>93563</v>
      </c>
      <c r="C16" s="34" t="s">
        <v>36</v>
      </c>
      <c r="D16" s="32" t="s">
        <v>23</v>
      </c>
      <c r="E16" s="28">
        <v>11</v>
      </c>
      <c r="F16" s="35">
        <v>2473.04</v>
      </c>
      <c r="G16" s="36">
        <f t="shared" si="0"/>
        <v>3134.08</v>
      </c>
      <c r="H16" s="37">
        <f t="shared" si="1"/>
        <v>34474.879999999997</v>
      </c>
    </row>
    <row r="17" spans="1:9" s="21" customFormat="1" outlineLevel="2" x14ac:dyDescent="0.25">
      <c r="A17" s="32" t="s">
        <v>37</v>
      </c>
      <c r="B17" s="33">
        <v>100289</v>
      </c>
      <c r="C17" s="34" t="s">
        <v>38</v>
      </c>
      <c r="D17" s="32" t="s">
        <v>26</v>
      </c>
      <c r="E17" s="28">
        <v>1936</v>
      </c>
      <c r="F17" s="35">
        <v>14.66</v>
      </c>
      <c r="G17" s="36">
        <f t="shared" si="0"/>
        <v>18.57</v>
      </c>
      <c r="H17" s="37">
        <f t="shared" si="1"/>
        <v>35951.519999999997</v>
      </c>
    </row>
    <row r="18" spans="1:9" s="21" customFormat="1" outlineLevel="2" x14ac:dyDescent="0.25">
      <c r="A18" s="32" t="s">
        <v>39</v>
      </c>
      <c r="B18" s="33">
        <v>88326</v>
      </c>
      <c r="C18" s="34" t="s">
        <v>40</v>
      </c>
      <c r="D18" s="32" t="s">
        <v>26</v>
      </c>
      <c r="E18" s="28">
        <v>1936</v>
      </c>
      <c r="F18" s="35">
        <v>18.350000000000001</v>
      </c>
      <c r="G18" s="36">
        <f t="shared" si="0"/>
        <v>23.25</v>
      </c>
      <c r="H18" s="37">
        <f t="shared" si="1"/>
        <v>45012</v>
      </c>
    </row>
    <row r="19" spans="1:9" s="21" customFormat="1" outlineLevel="2" x14ac:dyDescent="0.25">
      <c r="A19" s="32" t="s">
        <v>41</v>
      </c>
      <c r="B19" s="32" t="s">
        <v>42</v>
      </c>
      <c r="C19" s="34" t="s">
        <v>43</v>
      </c>
      <c r="D19" s="32" t="s">
        <v>13</v>
      </c>
      <c r="E19" s="28">
        <v>3</v>
      </c>
      <c r="F19" s="35">
        <v>2643.28</v>
      </c>
      <c r="G19" s="36">
        <f t="shared" si="0"/>
        <v>3349.82</v>
      </c>
      <c r="H19" s="37">
        <f t="shared" si="1"/>
        <v>10049.459999999999</v>
      </c>
    </row>
    <row r="20" spans="1:9" s="21" customFormat="1" outlineLevel="2" x14ac:dyDescent="0.25">
      <c r="A20" s="32" t="s">
        <v>44</v>
      </c>
      <c r="B20" s="32" t="s">
        <v>45</v>
      </c>
      <c r="C20" s="34" t="s">
        <v>46</v>
      </c>
      <c r="D20" s="32" t="s">
        <v>47</v>
      </c>
      <c r="E20" s="28">
        <v>11</v>
      </c>
      <c r="F20" s="35">
        <v>3161.4</v>
      </c>
      <c r="G20" s="36">
        <f t="shared" si="0"/>
        <v>4006.44</v>
      </c>
      <c r="H20" s="37">
        <f t="shared" si="1"/>
        <v>44070.84</v>
      </c>
    </row>
    <row r="21" spans="1:9" s="22" customFormat="1" outlineLevel="1" x14ac:dyDescent="0.25">
      <c r="A21" s="38"/>
      <c r="B21" s="38"/>
      <c r="C21" s="39" t="s">
        <v>48</v>
      </c>
      <c r="D21" s="38"/>
      <c r="E21" s="40"/>
      <c r="F21" s="41"/>
      <c r="G21" s="42"/>
      <c r="H21" s="43">
        <f>SUM(H9:H20)</f>
        <v>839797.5</v>
      </c>
      <c r="I21" s="21"/>
    </row>
    <row r="22" spans="1:9" x14ac:dyDescent="0.25">
      <c r="A22" s="38"/>
      <c r="B22" s="38"/>
      <c r="C22" s="44" t="s">
        <v>49</v>
      </c>
      <c r="D22" s="44"/>
      <c r="E22" s="44"/>
      <c r="F22" s="44"/>
      <c r="G22" s="42"/>
      <c r="H22" s="43">
        <f>H21</f>
        <v>839797.5</v>
      </c>
    </row>
    <row r="23" spans="1:9" s="22" customFormat="1" ht="15.75" customHeight="1" x14ac:dyDescent="0.25">
      <c r="A23" s="23" t="s">
        <v>50</v>
      </c>
      <c r="B23" s="24"/>
      <c r="C23" s="25" t="s">
        <v>51</v>
      </c>
      <c r="D23" s="25"/>
      <c r="E23" s="25"/>
      <c r="F23" s="24"/>
      <c r="G23" s="24"/>
      <c r="H23" s="24"/>
      <c r="I23" s="21"/>
    </row>
    <row r="24" spans="1:9" outlineLevel="1" x14ac:dyDescent="0.25">
      <c r="A24" s="26" t="s">
        <v>52</v>
      </c>
      <c r="B24" s="26"/>
      <c r="C24" s="27" t="s">
        <v>53</v>
      </c>
      <c r="D24" s="26"/>
      <c r="E24" s="28"/>
      <c r="F24" s="29"/>
      <c r="G24" s="30"/>
      <c r="H24" s="31"/>
    </row>
    <row r="25" spans="1:9" outlineLevel="2" x14ac:dyDescent="0.25">
      <c r="A25" s="32" t="s">
        <v>54</v>
      </c>
      <c r="B25" s="32" t="s">
        <v>55</v>
      </c>
      <c r="C25" s="34" t="s">
        <v>56</v>
      </c>
      <c r="D25" s="32" t="s">
        <v>57</v>
      </c>
      <c r="E25" s="28">
        <f>[1]ARQUITETURA!K13+[1]ARQUITETURA!K15</f>
        <v>13.22</v>
      </c>
      <c r="F25" s="37">
        <v>376.28</v>
      </c>
      <c r="G25" s="36">
        <f t="shared" ref="G25:G30" si="2">TRUNC(F25*(1+$E$2),2)</f>
        <v>476.85</v>
      </c>
      <c r="H25" s="37">
        <f t="shared" ref="H25:H30" si="3">TRUNC((G25*E25),2)</f>
        <v>6303.95</v>
      </c>
    </row>
    <row r="26" spans="1:9" ht="31.5" outlineLevel="2" x14ac:dyDescent="0.25">
      <c r="A26" s="32" t="s">
        <v>58</v>
      </c>
      <c r="B26" s="33">
        <v>93206</v>
      </c>
      <c r="C26" s="34" t="s">
        <v>59</v>
      </c>
      <c r="D26" s="32" t="s">
        <v>57</v>
      </c>
      <c r="E26" s="28">
        <f>[1]ARQUITETURA!K17</f>
        <v>14.399999999999999</v>
      </c>
      <c r="F26" s="37">
        <v>818.17</v>
      </c>
      <c r="G26" s="36">
        <f t="shared" si="2"/>
        <v>1036.8599999999999</v>
      </c>
      <c r="H26" s="37">
        <f t="shared" si="3"/>
        <v>14930.78</v>
      </c>
    </row>
    <row r="27" spans="1:9" ht="31.5" outlineLevel="2" x14ac:dyDescent="0.25">
      <c r="A27" s="32" t="s">
        <v>60</v>
      </c>
      <c r="B27" s="33">
        <v>93213</v>
      </c>
      <c r="C27" s="34" t="s">
        <v>61</v>
      </c>
      <c r="D27" s="32" t="s">
        <v>57</v>
      </c>
      <c r="E27" s="28">
        <f>[1]ARQUITETURA!K19</f>
        <v>14.399999999999999</v>
      </c>
      <c r="F27" s="37">
        <v>718.79</v>
      </c>
      <c r="G27" s="36">
        <f t="shared" si="2"/>
        <v>910.92</v>
      </c>
      <c r="H27" s="37">
        <f t="shared" si="3"/>
        <v>13117.24</v>
      </c>
    </row>
    <row r="28" spans="1:9" ht="31.5" outlineLevel="2" x14ac:dyDescent="0.25">
      <c r="A28" s="32" t="s">
        <v>62</v>
      </c>
      <c r="B28" s="33">
        <v>93584</v>
      </c>
      <c r="C28" s="34" t="s">
        <v>63</v>
      </c>
      <c r="D28" s="32" t="s">
        <v>57</v>
      </c>
      <c r="E28" s="28">
        <f>[1]ARQUITETURA!K21</f>
        <v>25</v>
      </c>
      <c r="F28" s="37">
        <v>572.54</v>
      </c>
      <c r="G28" s="36">
        <f t="shared" si="2"/>
        <v>725.57</v>
      </c>
      <c r="H28" s="37">
        <f t="shared" si="3"/>
        <v>18139.25</v>
      </c>
    </row>
    <row r="29" spans="1:9" ht="47.25" outlineLevel="2" x14ac:dyDescent="0.25">
      <c r="A29" s="32" t="s">
        <v>64</v>
      </c>
      <c r="B29" s="33">
        <v>99059</v>
      </c>
      <c r="C29" s="34" t="s">
        <v>65</v>
      </c>
      <c r="D29" s="32" t="s">
        <v>66</v>
      </c>
      <c r="E29" s="28">
        <f>[1]ARQUITETURA!K23</f>
        <v>1232.3499999999999</v>
      </c>
      <c r="F29" s="37">
        <v>33.04</v>
      </c>
      <c r="G29" s="36">
        <f t="shared" si="2"/>
        <v>41.87</v>
      </c>
      <c r="H29" s="37">
        <f t="shared" si="3"/>
        <v>51598.49</v>
      </c>
    </row>
    <row r="30" spans="1:9" outlineLevel="2" x14ac:dyDescent="0.25">
      <c r="A30" s="32" t="s">
        <v>67</v>
      </c>
      <c r="B30" s="33">
        <v>98459</v>
      </c>
      <c r="C30" s="34" t="s">
        <v>68</v>
      </c>
      <c r="D30" s="32" t="s">
        <v>57</v>
      </c>
      <c r="E30" s="28">
        <f>[1]ARQUITETURA!K25</f>
        <v>193.88</v>
      </c>
      <c r="F30" s="37">
        <v>62.81</v>
      </c>
      <c r="G30" s="36">
        <f t="shared" si="2"/>
        <v>79.59</v>
      </c>
      <c r="H30" s="37">
        <f t="shared" si="3"/>
        <v>15430.9</v>
      </c>
    </row>
    <row r="31" spans="1:9" outlineLevel="1" x14ac:dyDescent="0.25">
      <c r="A31" s="38"/>
      <c r="B31" s="38"/>
      <c r="C31" s="39" t="s">
        <v>48</v>
      </c>
      <c r="D31" s="38"/>
      <c r="E31" s="40"/>
      <c r="F31" s="41"/>
      <c r="G31" s="42"/>
      <c r="H31" s="43">
        <f>SUM(H25:H30)</f>
        <v>119520.60999999999</v>
      </c>
    </row>
    <row r="32" spans="1:9" outlineLevel="1" x14ac:dyDescent="0.25">
      <c r="A32" s="26" t="s">
        <v>69</v>
      </c>
      <c r="B32" s="26"/>
      <c r="C32" s="27" t="s">
        <v>70</v>
      </c>
      <c r="D32" s="26"/>
      <c r="E32" s="28"/>
      <c r="F32" s="29"/>
      <c r="G32" s="30"/>
      <c r="H32" s="31"/>
    </row>
    <row r="33" spans="1:8" ht="47.25" outlineLevel="2" x14ac:dyDescent="0.25">
      <c r="A33" s="32" t="s">
        <v>71</v>
      </c>
      <c r="B33" s="33">
        <v>97634</v>
      </c>
      <c r="C33" s="34" t="s">
        <v>72</v>
      </c>
      <c r="D33" s="32" t="s">
        <v>57</v>
      </c>
      <c r="E33" s="28">
        <v>363.44</v>
      </c>
      <c r="F33" s="35">
        <v>7.81</v>
      </c>
      <c r="G33" s="36">
        <f t="shared" ref="G33:G45" si="4">TRUNC(F33*(1+$E$2),2)</f>
        <v>9.89</v>
      </c>
      <c r="H33" s="37">
        <f t="shared" ref="H33:H45" si="5">TRUNC((G33*E33),2)</f>
        <v>3594.42</v>
      </c>
    </row>
    <row r="34" spans="1:8" outlineLevel="2" x14ac:dyDescent="0.25">
      <c r="A34" s="32" t="s">
        <v>73</v>
      </c>
      <c r="B34" s="32" t="s">
        <v>74</v>
      </c>
      <c r="C34" s="34" t="s">
        <v>75</v>
      </c>
      <c r="D34" s="32" t="s">
        <v>57</v>
      </c>
      <c r="E34" s="28">
        <f>[1]ARQUITETURA!K67</f>
        <v>151.63</v>
      </c>
      <c r="F34" s="35">
        <v>20.98</v>
      </c>
      <c r="G34" s="36">
        <f t="shared" si="4"/>
        <v>26.58</v>
      </c>
      <c r="H34" s="37">
        <f t="shared" si="5"/>
        <v>4030.32</v>
      </c>
    </row>
    <row r="35" spans="1:8" ht="31.5" outlineLevel="2" x14ac:dyDescent="0.25">
      <c r="A35" s="32" t="s">
        <v>76</v>
      </c>
      <c r="B35" s="33">
        <v>97633</v>
      </c>
      <c r="C35" s="34" t="s">
        <v>77</v>
      </c>
      <c r="D35" s="32" t="s">
        <v>57</v>
      </c>
      <c r="E35" s="28">
        <f>[1]ARQUITETURA!K74</f>
        <v>58.964000000000006</v>
      </c>
      <c r="F35" s="35">
        <v>14.85</v>
      </c>
      <c r="G35" s="36">
        <f t="shared" si="4"/>
        <v>18.809999999999999</v>
      </c>
      <c r="H35" s="37">
        <f t="shared" si="5"/>
        <v>1109.1099999999999</v>
      </c>
    </row>
    <row r="36" spans="1:8" ht="31.5" outlineLevel="2" x14ac:dyDescent="0.25">
      <c r="A36" s="32" t="s">
        <v>78</v>
      </c>
      <c r="B36" s="33">
        <v>97663</v>
      </c>
      <c r="C36" s="34" t="s">
        <v>79</v>
      </c>
      <c r="D36" s="32" t="s">
        <v>80</v>
      </c>
      <c r="E36" s="28">
        <f>[1]ARQUITETURA!K83</f>
        <v>8</v>
      </c>
      <c r="F36" s="35">
        <v>8.07</v>
      </c>
      <c r="G36" s="36">
        <f t="shared" si="4"/>
        <v>10.220000000000001</v>
      </c>
      <c r="H36" s="37">
        <f t="shared" si="5"/>
        <v>81.760000000000005</v>
      </c>
    </row>
    <row r="37" spans="1:8" ht="31.5" outlineLevel="2" x14ac:dyDescent="0.25">
      <c r="A37" s="32" t="s">
        <v>81</v>
      </c>
      <c r="B37" s="32" t="s">
        <v>82</v>
      </c>
      <c r="C37" s="34" t="s">
        <v>83</v>
      </c>
      <c r="D37" s="32" t="s">
        <v>57</v>
      </c>
      <c r="E37" s="28">
        <v>9.14</v>
      </c>
      <c r="F37" s="35">
        <v>36.22</v>
      </c>
      <c r="G37" s="36">
        <f t="shared" si="4"/>
        <v>45.9</v>
      </c>
      <c r="H37" s="37">
        <f t="shared" si="5"/>
        <v>419.52</v>
      </c>
    </row>
    <row r="38" spans="1:8" ht="31.5" outlineLevel="2" x14ac:dyDescent="0.25">
      <c r="A38" s="32" t="s">
        <v>84</v>
      </c>
      <c r="B38" s="33">
        <v>97647</v>
      </c>
      <c r="C38" s="34" t="s">
        <v>85</v>
      </c>
      <c r="D38" s="32" t="s">
        <v>57</v>
      </c>
      <c r="E38" s="28">
        <f>[1]ARQUITETURA!K96</f>
        <v>603.26</v>
      </c>
      <c r="F38" s="35">
        <v>2.31</v>
      </c>
      <c r="G38" s="36">
        <f t="shared" si="4"/>
        <v>2.92</v>
      </c>
      <c r="H38" s="37">
        <f t="shared" si="5"/>
        <v>1761.51</v>
      </c>
    </row>
    <row r="39" spans="1:8" ht="31.5" outlineLevel="2" x14ac:dyDescent="0.25">
      <c r="A39" s="32" t="s">
        <v>86</v>
      </c>
      <c r="B39" s="33">
        <v>97622</v>
      </c>
      <c r="C39" s="34" t="s">
        <v>87</v>
      </c>
      <c r="D39" s="32" t="s">
        <v>88</v>
      </c>
      <c r="E39" s="45">
        <f>[1]ARQUITETURA!K124</f>
        <v>39.710999999999999</v>
      </c>
      <c r="F39" s="46">
        <v>37.39</v>
      </c>
      <c r="G39" s="47">
        <f t="shared" si="4"/>
        <v>47.38</v>
      </c>
      <c r="H39" s="48">
        <f t="shared" si="5"/>
        <v>1881.5</v>
      </c>
    </row>
    <row r="40" spans="1:8" ht="31.5" outlineLevel="2" x14ac:dyDescent="0.25">
      <c r="A40" s="32" t="s">
        <v>89</v>
      </c>
      <c r="B40" s="33">
        <v>97645</v>
      </c>
      <c r="C40" s="34" t="s">
        <v>90</v>
      </c>
      <c r="D40" s="32" t="s">
        <v>57</v>
      </c>
      <c r="E40" s="28">
        <f>[1]ARQUITETURA!K142+[1]ARQUITETURA!K144+[1]ARQUITETURA!K145+[1]ARQUITETURA!K146+[1]ARQUITETURA!K147+[1]ARQUITETURA!K149</f>
        <v>62.32</v>
      </c>
      <c r="F40" s="35">
        <v>21.09</v>
      </c>
      <c r="G40" s="36">
        <f t="shared" si="4"/>
        <v>26.72</v>
      </c>
      <c r="H40" s="37">
        <f t="shared" si="5"/>
        <v>1665.19</v>
      </c>
    </row>
    <row r="41" spans="1:8" ht="31.5" outlineLevel="2" x14ac:dyDescent="0.25">
      <c r="A41" s="32" t="s">
        <v>91</v>
      </c>
      <c r="B41" s="33">
        <v>97644</v>
      </c>
      <c r="C41" s="34" t="s">
        <v>92</v>
      </c>
      <c r="D41" s="32" t="s">
        <v>57</v>
      </c>
      <c r="E41" s="28">
        <f>[1]ARQUITETURA!K127+[1]ARQUITETURA!K128+[1]ARQUITETURA!K129+[1]ARQUITETURA!K131+[1]ARQUITETURA!K132+[1]ARQUITETURA!K133+[1]ARQUITETURA!K134+[1]ARQUITETURA!K136+[1]ARQUITETURA!K137+[1]ARQUITETURA!K139+[1]ARQUITETURA!K140</f>
        <v>52.050000000000004</v>
      </c>
      <c r="F41" s="35">
        <v>6.04</v>
      </c>
      <c r="G41" s="36">
        <f t="shared" si="4"/>
        <v>7.65</v>
      </c>
      <c r="H41" s="37">
        <f t="shared" si="5"/>
        <v>398.18</v>
      </c>
    </row>
    <row r="42" spans="1:8" ht="31.5" outlineLevel="2" x14ac:dyDescent="0.25">
      <c r="A42" s="32" t="s">
        <v>93</v>
      </c>
      <c r="B42" s="33">
        <v>97631</v>
      </c>
      <c r="C42" s="34" t="s">
        <v>94</v>
      </c>
      <c r="D42" s="32" t="s">
        <v>57</v>
      </c>
      <c r="E42" s="28">
        <f>[1]ARQUITETURA!K172</f>
        <v>571.21</v>
      </c>
      <c r="F42" s="35">
        <v>2.17</v>
      </c>
      <c r="G42" s="36">
        <f t="shared" si="4"/>
        <v>2.75</v>
      </c>
      <c r="H42" s="37">
        <f t="shared" si="5"/>
        <v>1570.82</v>
      </c>
    </row>
    <row r="43" spans="1:8" outlineLevel="2" x14ac:dyDescent="0.25">
      <c r="A43" s="32" t="s">
        <v>95</v>
      </c>
      <c r="B43" s="32" t="s">
        <v>96</v>
      </c>
      <c r="C43" s="34" t="s">
        <v>97</v>
      </c>
      <c r="D43" s="32" t="s">
        <v>80</v>
      </c>
      <c r="E43" s="28">
        <f>[1]ARQUITETURA!K175</f>
        <v>9</v>
      </c>
      <c r="F43" s="35">
        <v>48.19</v>
      </c>
      <c r="G43" s="36">
        <f t="shared" si="4"/>
        <v>61.07</v>
      </c>
      <c r="H43" s="37">
        <f t="shared" si="5"/>
        <v>549.63</v>
      </c>
    </row>
    <row r="44" spans="1:8" ht="63" outlineLevel="2" x14ac:dyDescent="0.25">
      <c r="A44" s="32" t="s">
        <v>98</v>
      </c>
      <c r="B44" s="33">
        <v>100981</v>
      </c>
      <c r="C44" s="34" t="s">
        <v>99</v>
      </c>
      <c r="D44" s="32" t="s">
        <v>88</v>
      </c>
      <c r="E44" s="28">
        <v>298.39</v>
      </c>
      <c r="F44" s="35">
        <v>4.87</v>
      </c>
      <c r="G44" s="36">
        <f t="shared" si="4"/>
        <v>6.17</v>
      </c>
      <c r="H44" s="37">
        <f t="shared" si="5"/>
        <v>1841.06</v>
      </c>
    </row>
    <row r="45" spans="1:8" ht="47.25" outlineLevel="2" x14ac:dyDescent="0.25">
      <c r="A45" s="32" t="s">
        <v>100</v>
      </c>
      <c r="B45" s="33">
        <v>97914</v>
      </c>
      <c r="C45" s="34" t="s">
        <v>101</v>
      </c>
      <c r="D45" s="32" t="s">
        <v>102</v>
      </c>
      <c r="E45" s="28">
        <f>[1]ARQUITETURA!K186</f>
        <v>2983.8621499999999</v>
      </c>
      <c r="F45" s="35">
        <v>1.53</v>
      </c>
      <c r="G45" s="36">
        <f t="shared" si="4"/>
        <v>1.93</v>
      </c>
      <c r="H45" s="37">
        <f t="shared" si="5"/>
        <v>5758.85</v>
      </c>
    </row>
    <row r="46" spans="1:8" outlineLevel="1" x14ac:dyDescent="0.25">
      <c r="A46" s="38"/>
      <c r="B46" s="38"/>
      <c r="C46" s="39" t="s">
        <v>48</v>
      </c>
      <c r="D46" s="38"/>
      <c r="E46" s="40"/>
      <c r="F46" s="41"/>
      <c r="G46" s="42"/>
      <c r="H46" s="43">
        <f>SUM(H33:H45)</f>
        <v>24661.870000000003</v>
      </c>
    </row>
    <row r="47" spans="1:8" x14ac:dyDescent="0.25">
      <c r="A47" s="38"/>
      <c r="B47" s="38"/>
      <c r="C47" s="44" t="s">
        <v>103</v>
      </c>
      <c r="D47" s="44"/>
      <c r="E47" s="44"/>
      <c r="F47" s="44"/>
      <c r="G47" s="42"/>
      <c r="H47" s="43">
        <f>H31+H46</f>
        <v>144182.47999999998</v>
      </c>
    </row>
    <row r="48" spans="1:8" ht="15.75" customHeight="1" x14ac:dyDescent="0.25">
      <c r="A48" s="23" t="s">
        <v>104</v>
      </c>
      <c r="B48" s="24"/>
      <c r="C48" s="25" t="s">
        <v>105</v>
      </c>
      <c r="D48" s="25"/>
      <c r="E48" s="25"/>
      <c r="F48" s="24"/>
      <c r="G48" s="24"/>
      <c r="H48" s="24"/>
    </row>
    <row r="49" spans="1:9" outlineLevel="2" x14ac:dyDescent="0.25">
      <c r="A49" s="49" t="s">
        <v>106</v>
      </c>
      <c r="B49" s="26"/>
      <c r="C49" s="27" t="s">
        <v>107</v>
      </c>
      <c r="D49" s="26"/>
      <c r="E49" s="28"/>
      <c r="F49" s="29"/>
      <c r="G49" s="36"/>
      <c r="H49" s="37"/>
    </row>
    <row r="50" spans="1:9" ht="63" outlineLevel="2" x14ac:dyDescent="0.25">
      <c r="A50" s="32" t="s">
        <v>108</v>
      </c>
      <c r="B50" s="33">
        <v>89168</v>
      </c>
      <c r="C50" s="34" t="s">
        <v>109</v>
      </c>
      <c r="D50" s="32" t="s">
        <v>57</v>
      </c>
      <c r="E50" s="28">
        <f>[1]ARQUITETURA!K204</f>
        <v>353.89250000000004</v>
      </c>
      <c r="F50" s="50">
        <v>66.87</v>
      </c>
      <c r="G50" s="36">
        <f t="shared" ref="G50:G57" si="6">TRUNC(F50*(1+$E$2),2)</f>
        <v>84.74</v>
      </c>
      <c r="H50" s="37">
        <f t="shared" ref="H50:H57" si="7">TRUNC((G50*E50),2)</f>
        <v>29988.85</v>
      </c>
    </row>
    <row r="51" spans="1:9" ht="31.5" outlineLevel="2" x14ac:dyDescent="0.25">
      <c r="A51" s="32" t="s">
        <v>110</v>
      </c>
      <c r="B51" s="33">
        <v>93183</v>
      </c>
      <c r="C51" s="34" t="s">
        <v>111</v>
      </c>
      <c r="D51" s="32" t="s">
        <v>66</v>
      </c>
      <c r="E51" s="28">
        <f>[1]ARQUITETURA!K222</f>
        <v>57.150000000000006</v>
      </c>
      <c r="F51" s="50">
        <v>33.119999999999997</v>
      </c>
      <c r="G51" s="36">
        <f t="shared" si="6"/>
        <v>41.97</v>
      </c>
      <c r="H51" s="37">
        <f t="shared" si="7"/>
        <v>2398.58</v>
      </c>
      <c r="I51" s="13"/>
    </row>
    <row r="52" spans="1:9" ht="31.5" outlineLevel="2" x14ac:dyDescent="0.25">
      <c r="A52" s="32" t="s">
        <v>112</v>
      </c>
      <c r="B52" s="33">
        <v>93195</v>
      </c>
      <c r="C52" s="34" t="s">
        <v>113</v>
      </c>
      <c r="D52" s="32" t="s">
        <v>66</v>
      </c>
      <c r="E52" s="28">
        <f>[1]ARQUITETURA!K229</f>
        <v>57.150000000000006</v>
      </c>
      <c r="F52" s="50">
        <v>30.44</v>
      </c>
      <c r="G52" s="36">
        <f t="shared" si="6"/>
        <v>38.57</v>
      </c>
      <c r="H52" s="37">
        <f t="shared" si="7"/>
        <v>2204.27</v>
      </c>
    </row>
    <row r="53" spans="1:9" ht="31.5" outlineLevel="2" x14ac:dyDescent="0.25">
      <c r="A53" s="32" t="s">
        <v>114</v>
      </c>
      <c r="B53" s="33">
        <v>93182</v>
      </c>
      <c r="C53" s="34" t="s">
        <v>115</v>
      </c>
      <c r="D53" s="32" t="s">
        <v>66</v>
      </c>
      <c r="E53" s="28">
        <f>[1]ARQUITETURA!K233</f>
        <v>8.4</v>
      </c>
      <c r="F53" s="50">
        <v>25.93</v>
      </c>
      <c r="G53" s="36">
        <f t="shared" si="6"/>
        <v>32.86</v>
      </c>
      <c r="H53" s="37">
        <f t="shared" si="7"/>
        <v>276.02</v>
      </c>
    </row>
    <row r="54" spans="1:9" ht="31.5" outlineLevel="2" x14ac:dyDescent="0.25">
      <c r="A54" s="32" t="s">
        <v>116</v>
      </c>
      <c r="B54" s="33">
        <v>93194</v>
      </c>
      <c r="C54" s="34" t="s">
        <v>117</v>
      </c>
      <c r="D54" s="32" t="s">
        <v>66</v>
      </c>
      <c r="E54" s="28">
        <f>[1]ARQUITETURA!K237</f>
        <v>8.4</v>
      </c>
      <c r="F54" s="50">
        <v>25.51</v>
      </c>
      <c r="G54" s="36">
        <f t="shared" si="6"/>
        <v>32.32</v>
      </c>
      <c r="H54" s="37">
        <f t="shared" si="7"/>
        <v>271.48</v>
      </c>
    </row>
    <row r="55" spans="1:9" ht="31.5" outlineLevel="2" x14ac:dyDescent="0.25">
      <c r="A55" s="32" t="s">
        <v>118</v>
      </c>
      <c r="B55" s="33">
        <v>93185</v>
      </c>
      <c r="C55" s="34" t="s">
        <v>119</v>
      </c>
      <c r="D55" s="32" t="s">
        <v>66</v>
      </c>
      <c r="E55" s="28">
        <f>[1]ARQUITETURA!K243</f>
        <v>37.799999999999997</v>
      </c>
      <c r="F55" s="50">
        <v>32.619999999999997</v>
      </c>
      <c r="G55" s="36">
        <f t="shared" si="6"/>
        <v>41.33</v>
      </c>
      <c r="H55" s="37">
        <f t="shared" si="7"/>
        <v>1562.27</v>
      </c>
      <c r="I55" s="13"/>
    </row>
    <row r="56" spans="1:9" ht="47.25" outlineLevel="2" x14ac:dyDescent="0.25">
      <c r="A56" s="32" t="s">
        <v>120</v>
      </c>
      <c r="B56" s="32" t="s">
        <v>121</v>
      </c>
      <c r="C56" s="34" t="s">
        <v>122</v>
      </c>
      <c r="D56" s="32" t="s">
        <v>57</v>
      </c>
      <c r="E56" s="28">
        <f>[1]ARQUITETURA!K215</f>
        <v>253.23000000000002</v>
      </c>
      <c r="F56" s="50">
        <v>131.99</v>
      </c>
      <c r="G56" s="36">
        <f t="shared" si="6"/>
        <v>167.27</v>
      </c>
      <c r="H56" s="37">
        <f t="shared" si="7"/>
        <v>42357.78</v>
      </c>
    </row>
    <row r="57" spans="1:9" ht="31.5" outlineLevel="2" x14ac:dyDescent="0.25">
      <c r="A57" s="32" t="s">
        <v>123</v>
      </c>
      <c r="B57" s="33">
        <v>96372</v>
      </c>
      <c r="C57" s="34" t="s">
        <v>124</v>
      </c>
      <c r="D57" s="32" t="s">
        <v>57</v>
      </c>
      <c r="E57" s="28">
        <f>[1]ARQUITETURA!K215</f>
        <v>253.23000000000002</v>
      </c>
      <c r="F57" s="50">
        <v>22.3</v>
      </c>
      <c r="G57" s="36">
        <f t="shared" si="6"/>
        <v>28.26</v>
      </c>
      <c r="H57" s="37">
        <f t="shared" si="7"/>
        <v>7156.27</v>
      </c>
    </row>
    <row r="58" spans="1:9" s="13" customFormat="1" outlineLevel="1" x14ac:dyDescent="0.25">
      <c r="A58" s="32"/>
      <c r="B58" s="38"/>
      <c r="C58" s="39" t="s">
        <v>48</v>
      </c>
      <c r="D58" s="38"/>
      <c r="E58" s="40"/>
      <c r="F58" s="41"/>
      <c r="G58" s="42"/>
      <c r="H58" s="43">
        <f>SUM(H50:H57)</f>
        <v>86215.52</v>
      </c>
    </row>
    <row r="59" spans="1:9" outlineLevel="2" x14ac:dyDescent="0.25">
      <c r="A59" s="49" t="s">
        <v>125</v>
      </c>
      <c r="B59" s="26"/>
      <c r="C59" s="27" t="s">
        <v>126</v>
      </c>
      <c r="D59" s="26"/>
      <c r="E59" s="28"/>
      <c r="F59" s="29"/>
      <c r="G59" s="36"/>
      <c r="H59" s="37"/>
    </row>
    <row r="60" spans="1:9" ht="31.5" outlineLevel="2" x14ac:dyDescent="0.25">
      <c r="A60" s="32" t="s">
        <v>127</v>
      </c>
      <c r="B60" s="33">
        <v>100576</v>
      </c>
      <c r="C60" s="34" t="s">
        <v>128</v>
      </c>
      <c r="D60" s="32" t="s">
        <v>57</v>
      </c>
      <c r="E60" s="28">
        <f>[1]ARQUITETURA!K250+[1]ARQUITETURA!K253</f>
        <v>2983.5155</v>
      </c>
      <c r="F60" s="50">
        <v>1.25</v>
      </c>
      <c r="G60" s="36">
        <f t="shared" ref="G60:G67" si="8">TRUNC(F60*(1+$E$2),2)</f>
        <v>1.58</v>
      </c>
      <c r="H60" s="37">
        <f t="shared" ref="H60:H67" si="9">TRUNC((G60*E60),2)</f>
        <v>4713.95</v>
      </c>
    </row>
    <row r="61" spans="1:9" ht="31.5" outlineLevel="2" x14ac:dyDescent="0.25">
      <c r="A61" s="32" t="s">
        <v>129</v>
      </c>
      <c r="B61" s="33">
        <v>92404</v>
      </c>
      <c r="C61" s="34" t="s">
        <v>130</v>
      </c>
      <c r="D61" s="32" t="s">
        <v>57</v>
      </c>
      <c r="E61" s="28">
        <f>[1]ARQUITETURA!K304</f>
        <v>2581.13</v>
      </c>
      <c r="F61" s="50">
        <v>60.35</v>
      </c>
      <c r="G61" s="36">
        <f t="shared" si="8"/>
        <v>76.48</v>
      </c>
      <c r="H61" s="37">
        <f t="shared" si="9"/>
        <v>197404.82</v>
      </c>
      <c r="I61" s="13"/>
    </row>
    <row r="62" spans="1:9" ht="47.25" outlineLevel="2" x14ac:dyDescent="0.25">
      <c r="A62" s="32" t="s">
        <v>131</v>
      </c>
      <c r="B62" s="33">
        <v>92396</v>
      </c>
      <c r="C62" s="34" t="s">
        <v>132</v>
      </c>
      <c r="D62" s="32" t="s">
        <v>57</v>
      </c>
      <c r="E62" s="28">
        <f>[1]ARQUITETURA!K308</f>
        <v>458.88</v>
      </c>
      <c r="F62" s="50">
        <v>56.24</v>
      </c>
      <c r="G62" s="36">
        <f t="shared" si="8"/>
        <v>71.27</v>
      </c>
      <c r="H62" s="37">
        <f t="shared" si="9"/>
        <v>32704.37</v>
      </c>
      <c r="I62" s="13"/>
    </row>
    <row r="63" spans="1:9" ht="47.25" outlineLevel="2" x14ac:dyDescent="0.25">
      <c r="A63" s="32" t="s">
        <v>133</v>
      </c>
      <c r="B63" s="33">
        <v>87263</v>
      </c>
      <c r="C63" s="34" t="s">
        <v>134</v>
      </c>
      <c r="D63" s="32" t="s">
        <v>57</v>
      </c>
      <c r="E63" s="28">
        <f>[1]ARQUITETURA!K330+[1]ARQUITETURA!K373+[1]ARQUITETURA!K387</f>
        <v>1049.8700000000001</v>
      </c>
      <c r="F63" s="50">
        <v>86.67</v>
      </c>
      <c r="G63" s="36">
        <f t="shared" si="8"/>
        <v>109.83</v>
      </c>
      <c r="H63" s="37">
        <f t="shared" si="9"/>
        <v>115307.22</v>
      </c>
    </row>
    <row r="64" spans="1:9" ht="31.5" outlineLevel="2" x14ac:dyDescent="0.25">
      <c r="A64" s="32" t="s">
        <v>135</v>
      </c>
      <c r="B64" s="32" t="s">
        <v>136</v>
      </c>
      <c r="C64" s="34" t="s">
        <v>137</v>
      </c>
      <c r="D64" s="32" t="s">
        <v>66</v>
      </c>
      <c r="E64" s="28">
        <f>[1]ARQUITETURA!K363+[1]ARQUITETURA!K383</f>
        <v>72.149999999999991</v>
      </c>
      <c r="F64" s="50">
        <v>9.1199999999999992</v>
      </c>
      <c r="G64" s="36">
        <f t="shared" si="8"/>
        <v>11.55</v>
      </c>
      <c r="H64" s="37">
        <f t="shared" si="9"/>
        <v>833.33</v>
      </c>
    </row>
    <row r="65" spans="1:9" ht="47.25" outlineLevel="2" x14ac:dyDescent="0.25">
      <c r="A65" s="32" t="s">
        <v>138</v>
      </c>
      <c r="B65" s="33">
        <v>87759</v>
      </c>
      <c r="C65" s="34" t="s">
        <v>139</v>
      </c>
      <c r="D65" s="32" t="s">
        <v>57</v>
      </c>
      <c r="E65" s="28">
        <f>[1]ARQUITETURA!K255+[1]ARQUITETURA!K259+[1]ARQUITETURA!K260+[1]ARQUITETURA!K264+[1]ARQUITETURA!K265</f>
        <v>55.669999999999995</v>
      </c>
      <c r="F65" s="50">
        <v>91.8</v>
      </c>
      <c r="G65" s="36">
        <f t="shared" si="8"/>
        <v>116.33</v>
      </c>
      <c r="H65" s="37">
        <f t="shared" si="9"/>
        <v>6476.09</v>
      </c>
    </row>
    <row r="66" spans="1:9" ht="47.25" outlineLevel="2" x14ac:dyDescent="0.25">
      <c r="A66" s="32" t="s">
        <v>140</v>
      </c>
      <c r="B66" s="33">
        <v>90943</v>
      </c>
      <c r="C66" s="34" t="s">
        <v>141</v>
      </c>
      <c r="D66" s="32" t="s">
        <v>57</v>
      </c>
      <c r="E66" s="28">
        <f>[1]ARQUITETURA!K269-'PLANILHA ORÇAMENTARIA'!E65</f>
        <v>564.89</v>
      </c>
      <c r="F66" s="50">
        <v>133.97999999999999</v>
      </c>
      <c r="G66" s="36">
        <f t="shared" si="8"/>
        <v>169.79</v>
      </c>
      <c r="H66" s="37">
        <f t="shared" si="9"/>
        <v>95912.67</v>
      </c>
      <c r="I66" s="13"/>
    </row>
    <row r="67" spans="1:9" ht="47.25" outlineLevel="2" x14ac:dyDescent="0.25">
      <c r="A67" s="32" t="s">
        <v>142</v>
      </c>
      <c r="B67" s="32" t="s">
        <v>143</v>
      </c>
      <c r="C67" s="34" t="s">
        <v>144</v>
      </c>
      <c r="D67" s="32" t="s">
        <v>57</v>
      </c>
      <c r="E67" s="28">
        <f>[1]ARQUITETURA!K297</f>
        <v>1053.2</v>
      </c>
      <c r="F67" s="50">
        <v>16.47</v>
      </c>
      <c r="G67" s="36">
        <f t="shared" si="8"/>
        <v>20.87</v>
      </c>
      <c r="H67" s="37">
        <f t="shared" si="9"/>
        <v>21980.28</v>
      </c>
    </row>
    <row r="68" spans="1:9" s="13" customFormat="1" outlineLevel="1" x14ac:dyDescent="0.25">
      <c r="A68" s="32"/>
      <c r="B68" s="38"/>
      <c r="C68" s="39" t="s">
        <v>48</v>
      </c>
      <c r="D68" s="38"/>
      <c r="E68" s="40"/>
      <c r="F68" s="41"/>
      <c r="G68" s="42"/>
      <c r="H68" s="43">
        <f>SUM(H60:H67)</f>
        <v>475332.73</v>
      </c>
    </row>
    <row r="69" spans="1:9" outlineLevel="2" x14ac:dyDescent="0.25">
      <c r="A69" s="49" t="s">
        <v>145</v>
      </c>
      <c r="B69" s="26"/>
      <c r="C69" s="27" t="s">
        <v>146</v>
      </c>
      <c r="D69" s="26"/>
      <c r="E69" s="28"/>
      <c r="F69" s="29"/>
      <c r="G69" s="36"/>
      <c r="H69" s="37"/>
    </row>
    <row r="70" spans="1:9" ht="31.5" outlineLevel="2" x14ac:dyDescent="0.25">
      <c r="A70" s="32" t="s">
        <v>147</v>
      </c>
      <c r="B70" s="32" t="s">
        <v>148</v>
      </c>
      <c r="C70" s="34" t="s">
        <v>149</v>
      </c>
      <c r="D70" s="32" t="s">
        <v>57</v>
      </c>
      <c r="E70" s="28">
        <f>[1]ARQUITETURA!K397</f>
        <v>1204.74</v>
      </c>
      <c r="F70" s="50">
        <v>155.81</v>
      </c>
      <c r="G70" s="36">
        <f t="shared" ref="G70:G74" si="10">TRUNC(F70*(1+$E$2),2)</f>
        <v>197.45</v>
      </c>
      <c r="H70" s="37">
        <f t="shared" ref="H70:H74" si="11">TRUNC((G70*E70),2)</f>
        <v>237875.91</v>
      </c>
    </row>
    <row r="71" spans="1:9" ht="31.5" outlineLevel="2" x14ac:dyDescent="0.25">
      <c r="A71" s="32" t="s">
        <v>150</v>
      </c>
      <c r="B71" s="32" t="s">
        <v>151</v>
      </c>
      <c r="C71" s="34" t="s">
        <v>152</v>
      </c>
      <c r="D71" s="32" t="s">
        <v>66</v>
      </c>
      <c r="E71" s="28">
        <f>[1]ARQUITETURA!K412</f>
        <v>124.39999999999999</v>
      </c>
      <c r="F71" s="50">
        <v>45.43</v>
      </c>
      <c r="G71" s="36">
        <f t="shared" si="10"/>
        <v>57.57</v>
      </c>
      <c r="H71" s="37">
        <f t="shared" si="11"/>
        <v>7161.7</v>
      </c>
    </row>
    <row r="72" spans="1:9" ht="31.5" outlineLevel="2" x14ac:dyDescent="0.25">
      <c r="A72" s="32" t="s">
        <v>153</v>
      </c>
      <c r="B72" s="33">
        <v>100327</v>
      </c>
      <c r="C72" s="34" t="s">
        <v>154</v>
      </c>
      <c r="D72" s="32" t="s">
        <v>66</v>
      </c>
      <c r="E72" s="28">
        <f>[1]ARQUITETURA!K419</f>
        <v>102.19999999999999</v>
      </c>
      <c r="F72" s="50">
        <v>40.64</v>
      </c>
      <c r="G72" s="36">
        <f t="shared" si="10"/>
        <v>51.5</v>
      </c>
      <c r="H72" s="37">
        <f t="shared" si="11"/>
        <v>5263.3</v>
      </c>
    </row>
    <row r="73" spans="1:9" ht="31.5" outlineLevel="2" x14ac:dyDescent="0.25">
      <c r="A73" s="32" t="s">
        <v>155</v>
      </c>
      <c r="B73" s="32" t="s">
        <v>156</v>
      </c>
      <c r="C73" s="34" t="s">
        <v>157</v>
      </c>
      <c r="D73" s="32" t="s">
        <v>57</v>
      </c>
      <c r="E73" s="28">
        <f>[1]ARQUITETURA!K425</f>
        <v>67.509999999999991</v>
      </c>
      <c r="F73" s="50">
        <v>509.4</v>
      </c>
      <c r="G73" s="36">
        <f t="shared" si="10"/>
        <v>645.55999999999995</v>
      </c>
      <c r="H73" s="37">
        <f t="shared" si="11"/>
        <v>43581.75</v>
      </c>
    </row>
    <row r="74" spans="1:9" outlineLevel="2" x14ac:dyDescent="0.25">
      <c r="A74" s="32" t="s">
        <v>158</v>
      </c>
      <c r="B74" s="32" t="s">
        <v>159</v>
      </c>
      <c r="C74" s="34" t="s">
        <v>160</v>
      </c>
      <c r="D74" s="32" t="s">
        <v>66</v>
      </c>
      <c r="E74" s="28">
        <f>[1]ARQUITETURA!K404</f>
        <v>58.05</v>
      </c>
      <c r="F74" s="50">
        <v>44.52</v>
      </c>
      <c r="G74" s="36">
        <f t="shared" si="10"/>
        <v>56.42</v>
      </c>
      <c r="H74" s="37">
        <f t="shared" si="11"/>
        <v>3275.18</v>
      </c>
    </row>
    <row r="75" spans="1:9" s="13" customFormat="1" outlineLevel="1" x14ac:dyDescent="0.25">
      <c r="A75" s="51"/>
      <c r="B75" s="38"/>
      <c r="C75" s="39" t="s">
        <v>48</v>
      </c>
      <c r="D75" s="38"/>
      <c r="E75" s="40"/>
      <c r="F75" s="41"/>
      <c r="G75" s="42"/>
      <c r="H75" s="43">
        <f>SUM(H70:H74)</f>
        <v>297157.84000000003</v>
      </c>
    </row>
    <row r="76" spans="1:9" outlineLevel="2" x14ac:dyDescent="0.25">
      <c r="A76" s="49" t="s">
        <v>161</v>
      </c>
      <c r="B76" s="26"/>
      <c r="C76" s="27" t="s">
        <v>162</v>
      </c>
      <c r="D76" s="26"/>
      <c r="E76" s="28"/>
      <c r="F76" s="29"/>
      <c r="G76" s="36"/>
      <c r="H76" s="37"/>
    </row>
    <row r="77" spans="1:9" ht="31.5" outlineLevel="2" x14ac:dyDescent="0.25">
      <c r="A77" s="32" t="s">
        <v>163</v>
      </c>
      <c r="B77" s="33">
        <v>98561</v>
      </c>
      <c r="C77" s="34" t="s">
        <v>164</v>
      </c>
      <c r="D77" s="32" t="s">
        <v>57</v>
      </c>
      <c r="E77" s="28">
        <f>[1]ARQUITETURA!K439</f>
        <v>400.2</v>
      </c>
      <c r="F77" s="50">
        <v>28.87</v>
      </c>
      <c r="G77" s="36">
        <f t="shared" ref="G77:G78" si="12">TRUNC(F77*(1+$E$2),2)</f>
        <v>36.58</v>
      </c>
      <c r="H77" s="37">
        <f t="shared" ref="H77:H78" si="13">TRUNC((G77*E77),2)</f>
        <v>14639.31</v>
      </c>
    </row>
    <row r="78" spans="1:9" ht="31.5" outlineLevel="2" x14ac:dyDescent="0.25">
      <c r="A78" s="32" t="s">
        <v>165</v>
      </c>
      <c r="B78" s="33">
        <v>98557</v>
      </c>
      <c r="C78" s="34" t="s">
        <v>166</v>
      </c>
      <c r="D78" s="32" t="s">
        <v>57</v>
      </c>
      <c r="E78" s="28">
        <f>[1]ARQUITETURA!K448</f>
        <v>101.4</v>
      </c>
      <c r="F78" s="50">
        <v>28.07</v>
      </c>
      <c r="G78" s="36">
        <f t="shared" si="12"/>
        <v>35.57</v>
      </c>
      <c r="H78" s="37">
        <f t="shared" si="13"/>
        <v>3606.79</v>
      </c>
    </row>
    <row r="79" spans="1:9" s="13" customFormat="1" outlineLevel="1" x14ac:dyDescent="0.25">
      <c r="A79" s="51"/>
      <c r="B79" s="38"/>
      <c r="C79" s="39" t="s">
        <v>48</v>
      </c>
      <c r="D79" s="38"/>
      <c r="E79" s="40"/>
      <c r="F79" s="41"/>
      <c r="G79" s="42"/>
      <c r="H79" s="43">
        <f>SUM(H77:H78)</f>
        <v>18246.099999999999</v>
      </c>
    </row>
    <row r="80" spans="1:9" outlineLevel="2" x14ac:dyDescent="0.25">
      <c r="A80" s="49" t="s">
        <v>167</v>
      </c>
      <c r="B80" s="26"/>
      <c r="C80" s="27" t="s">
        <v>168</v>
      </c>
      <c r="D80" s="26"/>
      <c r="E80" s="28"/>
      <c r="F80" s="29"/>
      <c r="G80" s="36"/>
      <c r="H80" s="37"/>
    </row>
    <row r="81" spans="1:8" ht="63" outlineLevel="2" x14ac:dyDescent="0.25">
      <c r="A81" s="32" t="s">
        <v>169</v>
      </c>
      <c r="B81" s="33">
        <v>87908</v>
      </c>
      <c r="C81" s="34" t="s">
        <v>170</v>
      </c>
      <c r="D81" s="32" t="s">
        <v>57</v>
      </c>
      <c r="E81" s="28">
        <f>[1]ARQUITETURA!K457</f>
        <v>290.01</v>
      </c>
      <c r="F81" s="50">
        <v>5.45</v>
      </c>
      <c r="G81" s="36">
        <f t="shared" ref="G81:G87" si="14">TRUNC(F81*(1+$E$2),2)</f>
        <v>6.9</v>
      </c>
      <c r="H81" s="37">
        <f t="shared" ref="H81:H87" si="15">TRUNC((G81*E81),2)</f>
        <v>2001.06</v>
      </c>
    </row>
    <row r="82" spans="1:8" ht="63" outlineLevel="2" x14ac:dyDescent="0.25">
      <c r="A82" s="32" t="s">
        <v>171</v>
      </c>
      <c r="B82" s="33">
        <v>87778</v>
      </c>
      <c r="C82" s="34" t="s">
        <v>172</v>
      </c>
      <c r="D82" s="32" t="s">
        <v>57</v>
      </c>
      <c r="E82" s="28">
        <f>[1]ARQUITETURA!K488</f>
        <v>1164.7099999999998</v>
      </c>
      <c r="F82" s="50">
        <v>66.98</v>
      </c>
      <c r="G82" s="36">
        <f t="shared" si="14"/>
        <v>84.88</v>
      </c>
      <c r="H82" s="37">
        <f t="shared" si="15"/>
        <v>98860.58</v>
      </c>
    </row>
    <row r="83" spans="1:8" ht="31.5" outlineLevel="2" x14ac:dyDescent="0.25">
      <c r="A83" s="32" t="s">
        <v>173</v>
      </c>
      <c r="B83" s="33">
        <v>88485</v>
      </c>
      <c r="C83" s="34" t="s">
        <v>174</v>
      </c>
      <c r="D83" s="32" t="s">
        <v>57</v>
      </c>
      <c r="E83" s="28">
        <f>[1]ARQUITETURA!K521</f>
        <v>1437.03</v>
      </c>
      <c r="F83" s="50">
        <v>1.55</v>
      </c>
      <c r="G83" s="36">
        <f t="shared" si="14"/>
        <v>1.96</v>
      </c>
      <c r="H83" s="37">
        <f t="shared" si="15"/>
        <v>2816.57</v>
      </c>
    </row>
    <row r="84" spans="1:8" ht="78.75" outlineLevel="2" x14ac:dyDescent="0.25">
      <c r="A84" s="32" t="s">
        <v>175</v>
      </c>
      <c r="B84" s="33">
        <v>89173</v>
      </c>
      <c r="C84" s="34" t="s">
        <v>176</v>
      </c>
      <c r="D84" s="32" t="s">
        <v>57</v>
      </c>
      <c r="E84" s="28">
        <f>[1]ARQUITETURA!K532</f>
        <v>255.41</v>
      </c>
      <c r="F84" s="50">
        <v>24.25</v>
      </c>
      <c r="G84" s="36">
        <f t="shared" si="14"/>
        <v>30.73</v>
      </c>
      <c r="H84" s="37">
        <f t="shared" si="15"/>
        <v>7848.74</v>
      </c>
    </row>
    <row r="85" spans="1:8" ht="63" outlineLevel="2" x14ac:dyDescent="0.25">
      <c r="A85" s="32" t="s">
        <v>177</v>
      </c>
      <c r="B85" s="32" t="s">
        <v>178</v>
      </c>
      <c r="C85" s="34" t="s">
        <v>179</v>
      </c>
      <c r="D85" s="32" t="s">
        <v>57</v>
      </c>
      <c r="E85" s="28">
        <f>[1]ARQUITETURA!K544</f>
        <v>247.20000000000002</v>
      </c>
      <c r="F85" s="50">
        <v>80.55</v>
      </c>
      <c r="G85" s="36">
        <f t="shared" si="14"/>
        <v>102.08</v>
      </c>
      <c r="H85" s="37">
        <f t="shared" si="15"/>
        <v>25234.17</v>
      </c>
    </row>
    <row r="86" spans="1:8" ht="31.5" outlineLevel="2" x14ac:dyDescent="0.25">
      <c r="A86" s="32" t="s">
        <v>180</v>
      </c>
      <c r="B86" s="33">
        <v>96113</v>
      </c>
      <c r="C86" s="34" t="s">
        <v>181</v>
      </c>
      <c r="D86" s="32" t="s">
        <v>57</v>
      </c>
      <c r="E86" s="28">
        <f>[1]ARQUITETURA!K582</f>
        <v>1053.82</v>
      </c>
      <c r="F86" s="50">
        <v>31.42</v>
      </c>
      <c r="G86" s="36">
        <f t="shared" si="14"/>
        <v>39.81</v>
      </c>
      <c r="H86" s="37">
        <f t="shared" si="15"/>
        <v>41952.57</v>
      </c>
    </row>
    <row r="87" spans="1:8" outlineLevel="2" x14ac:dyDescent="0.25">
      <c r="A87" s="32" t="s">
        <v>182</v>
      </c>
      <c r="B87" s="32" t="s">
        <v>183</v>
      </c>
      <c r="C87" s="34" t="s">
        <v>184</v>
      </c>
      <c r="D87" s="32" t="s">
        <v>66</v>
      </c>
      <c r="E87" s="28">
        <f>[1]ARQUITETURA!K618</f>
        <v>733.40999999999985</v>
      </c>
      <c r="F87" s="50">
        <v>9.2899999999999991</v>
      </c>
      <c r="G87" s="36">
        <f t="shared" si="14"/>
        <v>11.77</v>
      </c>
      <c r="H87" s="37">
        <f t="shared" si="15"/>
        <v>8632.23</v>
      </c>
    </row>
    <row r="88" spans="1:8" s="13" customFormat="1" outlineLevel="1" x14ac:dyDescent="0.25">
      <c r="A88" s="51"/>
      <c r="B88" s="38"/>
      <c r="C88" s="39" t="s">
        <v>48</v>
      </c>
      <c r="D88" s="38"/>
      <c r="E88" s="40"/>
      <c r="F88" s="41"/>
      <c r="G88" s="42"/>
      <c r="H88" s="43">
        <f>SUM(H81:H87)</f>
        <v>187345.92000000001</v>
      </c>
    </row>
    <row r="89" spans="1:8" outlineLevel="2" x14ac:dyDescent="0.25">
      <c r="A89" s="49" t="s">
        <v>185</v>
      </c>
      <c r="B89" s="26"/>
      <c r="C89" s="27" t="s">
        <v>186</v>
      </c>
      <c r="D89" s="26"/>
      <c r="E89" s="28"/>
      <c r="F89" s="29"/>
      <c r="G89" s="36"/>
      <c r="H89" s="37"/>
    </row>
    <row r="90" spans="1:8" ht="47.25" outlineLevel="2" x14ac:dyDescent="0.25">
      <c r="A90" s="32" t="s">
        <v>187</v>
      </c>
      <c r="B90" s="33">
        <v>94569</v>
      </c>
      <c r="C90" s="34" t="s">
        <v>188</v>
      </c>
      <c r="D90" s="32" t="s">
        <v>57</v>
      </c>
      <c r="E90" s="28">
        <f>[1]ARQUITETURA!K623+[1]ARQUITETURA!K631</f>
        <v>1.72</v>
      </c>
      <c r="F90" s="50">
        <v>525.08000000000004</v>
      </c>
      <c r="G90" s="36">
        <f t="shared" ref="G90:G106" si="16">TRUNC(F90*(1+$E$2),2)</f>
        <v>665.43</v>
      </c>
      <c r="H90" s="37">
        <f t="shared" ref="H90:H106" si="17">TRUNC((G90*E90),2)</f>
        <v>1144.53</v>
      </c>
    </row>
    <row r="91" spans="1:8" ht="63" outlineLevel="2" x14ac:dyDescent="0.25">
      <c r="A91" s="32" t="s">
        <v>189</v>
      </c>
      <c r="B91" s="33">
        <v>94573</v>
      </c>
      <c r="C91" s="34" t="s">
        <v>190</v>
      </c>
      <c r="D91" s="32" t="s">
        <v>57</v>
      </c>
      <c r="E91" s="28">
        <f>[1]ARQUITETURA!K624+[1]ARQUITETURA!K626+[1]ARQUITETURA!K629</f>
        <v>49</v>
      </c>
      <c r="F91" s="50">
        <v>384.45</v>
      </c>
      <c r="G91" s="36">
        <f t="shared" si="16"/>
        <v>487.21</v>
      </c>
      <c r="H91" s="37">
        <f t="shared" si="17"/>
        <v>23873.29</v>
      </c>
    </row>
    <row r="92" spans="1:8" ht="63" outlineLevel="2" x14ac:dyDescent="0.25">
      <c r="A92" s="32" t="s">
        <v>191</v>
      </c>
      <c r="B92" s="33">
        <v>94570</v>
      </c>
      <c r="C92" s="34" t="s">
        <v>192</v>
      </c>
      <c r="D92" s="32" t="s">
        <v>57</v>
      </c>
      <c r="E92" s="28">
        <f>[1]ARQUITETURA!K628+[1]ARQUITETURA!K627</f>
        <v>36.6</v>
      </c>
      <c r="F92" s="50">
        <v>334.52</v>
      </c>
      <c r="G92" s="36">
        <f t="shared" si="16"/>
        <v>423.93</v>
      </c>
      <c r="H92" s="37">
        <f t="shared" si="17"/>
        <v>15515.83</v>
      </c>
    </row>
    <row r="93" spans="1:8" ht="47.25" outlineLevel="2" x14ac:dyDescent="0.25">
      <c r="A93" s="32" t="s">
        <v>193</v>
      </c>
      <c r="B93" s="33">
        <v>100674</v>
      </c>
      <c r="C93" s="34" t="s">
        <v>194</v>
      </c>
      <c r="D93" s="32" t="s">
        <v>57</v>
      </c>
      <c r="E93" s="28">
        <f>[1]ARQUITETURA!K625</f>
        <v>2.17</v>
      </c>
      <c r="F93" s="50">
        <v>367.57</v>
      </c>
      <c r="G93" s="36">
        <f t="shared" si="16"/>
        <v>465.82</v>
      </c>
      <c r="H93" s="37">
        <f t="shared" si="17"/>
        <v>1010.82</v>
      </c>
    </row>
    <row r="94" spans="1:8" outlineLevel="2" x14ac:dyDescent="0.25">
      <c r="A94" s="32" t="s">
        <v>195</v>
      </c>
      <c r="B94" s="33" t="s">
        <v>196</v>
      </c>
      <c r="C94" s="34" t="s">
        <v>197</v>
      </c>
      <c r="D94" s="32" t="s">
        <v>57</v>
      </c>
      <c r="E94" s="28">
        <f>[1]ARQUITETURA!K630</f>
        <v>3.84</v>
      </c>
      <c r="F94" s="50">
        <v>508.14</v>
      </c>
      <c r="G94" s="36">
        <f t="shared" si="16"/>
        <v>643.96</v>
      </c>
      <c r="H94" s="37">
        <f t="shared" si="17"/>
        <v>2472.8000000000002</v>
      </c>
    </row>
    <row r="95" spans="1:8" ht="47.25" outlineLevel="2" x14ac:dyDescent="0.25">
      <c r="A95" s="32" t="s">
        <v>198</v>
      </c>
      <c r="B95" s="33" t="s">
        <v>199</v>
      </c>
      <c r="C95" s="34" t="s">
        <v>200</v>
      </c>
      <c r="D95" s="32" t="s">
        <v>66</v>
      </c>
      <c r="E95" s="28">
        <f>[1]ARQUITETURA!F623+[1]ARQUITETURA!F624+[1]ARQUITETURA!F625+[1]ARQUITETURA!F626+[1]ARQUITETURA!F627+[1]ARQUITETURA!F628+[1]ARQUITETURA!F629+[1]ARQUITETURA!F630+[1]ARQUITETURA!F631</f>
        <v>297.30000000000007</v>
      </c>
      <c r="F95" s="50">
        <v>29.53</v>
      </c>
      <c r="G95" s="36">
        <f t="shared" si="16"/>
        <v>37.42</v>
      </c>
      <c r="H95" s="37">
        <f t="shared" si="17"/>
        <v>11124.96</v>
      </c>
    </row>
    <row r="96" spans="1:8" ht="63" outlineLevel="2" x14ac:dyDescent="0.25">
      <c r="A96" s="32" t="s">
        <v>201</v>
      </c>
      <c r="B96" s="33">
        <v>91016</v>
      </c>
      <c r="C96" s="34" t="s">
        <v>202</v>
      </c>
      <c r="D96" s="32" t="s">
        <v>80</v>
      </c>
      <c r="E96" s="28">
        <f>[1]ARQUITETURA!J638</f>
        <v>36</v>
      </c>
      <c r="F96" s="50">
        <v>671.38</v>
      </c>
      <c r="G96" s="36">
        <f t="shared" si="16"/>
        <v>850.83</v>
      </c>
      <c r="H96" s="37">
        <f t="shared" si="17"/>
        <v>30629.88</v>
      </c>
    </row>
    <row r="97" spans="1:8" ht="47.25" outlineLevel="2" x14ac:dyDescent="0.25">
      <c r="A97" s="32" t="s">
        <v>203</v>
      </c>
      <c r="B97" s="33">
        <v>91306</v>
      </c>
      <c r="C97" s="34" t="s">
        <v>204</v>
      </c>
      <c r="D97" s="32" t="s">
        <v>80</v>
      </c>
      <c r="E97" s="28">
        <f>E96</f>
        <v>36</v>
      </c>
      <c r="F97" s="50">
        <v>80.430000000000007</v>
      </c>
      <c r="G97" s="36">
        <f t="shared" si="16"/>
        <v>101.92</v>
      </c>
      <c r="H97" s="37">
        <f t="shared" si="17"/>
        <v>3669.12</v>
      </c>
    </row>
    <row r="98" spans="1:8" ht="31.5" outlineLevel="2" x14ac:dyDescent="0.25">
      <c r="A98" s="32" t="s">
        <v>205</v>
      </c>
      <c r="B98" s="33">
        <v>6082</v>
      </c>
      <c r="C98" s="34" t="s">
        <v>206</v>
      </c>
      <c r="D98" s="32" t="s">
        <v>57</v>
      </c>
      <c r="E98" s="28">
        <f>[1]ARQUITETURA!K638</f>
        <v>68.040000000000006</v>
      </c>
      <c r="F98" s="50">
        <v>14.9</v>
      </c>
      <c r="G98" s="36">
        <f t="shared" si="16"/>
        <v>18.88</v>
      </c>
      <c r="H98" s="37">
        <f t="shared" si="17"/>
        <v>1284.5899999999999</v>
      </c>
    </row>
    <row r="99" spans="1:8" ht="31.5" outlineLevel="2" x14ac:dyDescent="0.25">
      <c r="A99" s="32" t="s">
        <v>207</v>
      </c>
      <c r="B99" s="33" t="s">
        <v>208</v>
      </c>
      <c r="C99" s="34" t="s">
        <v>209</v>
      </c>
      <c r="D99" s="32" t="s">
        <v>57</v>
      </c>
      <c r="E99" s="28">
        <f>[1]ARQUITETURA!K647</f>
        <v>22.08</v>
      </c>
      <c r="F99" s="50">
        <v>948.81</v>
      </c>
      <c r="G99" s="36">
        <f t="shared" si="16"/>
        <v>1202.42</v>
      </c>
      <c r="H99" s="37">
        <f t="shared" si="17"/>
        <v>26549.43</v>
      </c>
    </row>
    <row r="100" spans="1:8" ht="31.5" outlineLevel="2" x14ac:dyDescent="0.25">
      <c r="A100" s="32" t="s">
        <v>210</v>
      </c>
      <c r="B100" s="33" t="s">
        <v>211</v>
      </c>
      <c r="C100" s="34" t="s">
        <v>212</v>
      </c>
      <c r="D100" s="32" t="s">
        <v>57</v>
      </c>
      <c r="E100" s="28">
        <f>[1]ARQUITETURA!K650</f>
        <v>3.78</v>
      </c>
      <c r="F100" s="50">
        <v>574.58000000000004</v>
      </c>
      <c r="G100" s="36">
        <f t="shared" si="16"/>
        <v>728.16</v>
      </c>
      <c r="H100" s="37">
        <f t="shared" si="17"/>
        <v>2752.44</v>
      </c>
    </row>
    <row r="101" spans="1:8" ht="47.25" outlineLevel="2" x14ac:dyDescent="0.25">
      <c r="A101" s="32" t="s">
        <v>213</v>
      </c>
      <c r="B101" s="33" t="s">
        <v>214</v>
      </c>
      <c r="C101" s="34" t="s">
        <v>215</v>
      </c>
      <c r="D101" s="32" t="s">
        <v>80</v>
      </c>
      <c r="E101" s="28">
        <f>[1]ARQUITETURA!J637</f>
        <v>2</v>
      </c>
      <c r="F101" s="50">
        <v>847.99</v>
      </c>
      <c r="G101" s="36">
        <f t="shared" si="16"/>
        <v>1074.6500000000001</v>
      </c>
      <c r="H101" s="37">
        <f t="shared" si="17"/>
        <v>2149.3000000000002</v>
      </c>
    </row>
    <row r="102" spans="1:8" ht="47.25" outlineLevel="2" x14ac:dyDescent="0.25">
      <c r="A102" s="32" t="s">
        <v>216</v>
      </c>
      <c r="B102" s="33">
        <v>91306</v>
      </c>
      <c r="C102" s="34" t="s">
        <v>204</v>
      </c>
      <c r="D102" s="32" t="s">
        <v>80</v>
      </c>
      <c r="E102" s="28">
        <v>1</v>
      </c>
      <c r="F102" s="50">
        <v>80.430000000000007</v>
      </c>
      <c r="G102" s="36">
        <f t="shared" si="16"/>
        <v>101.92</v>
      </c>
      <c r="H102" s="37">
        <f t="shared" si="17"/>
        <v>101.92</v>
      </c>
    </row>
    <row r="103" spans="1:8" ht="31.5" outlineLevel="2" x14ac:dyDescent="0.25">
      <c r="A103" s="32" t="s">
        <v>217</v>
      </c>
      <c r="B103" s="33">
        <v>6082</v>
      </c>
      <c r="C103" s="34" t="s">
        <v>206</v>
      </c>
      <c r="D103" s="32" t="s">
        <v>57</v>
      </c>
      <c r="E103" s="28">
        <f>[1]ARQUITETURA!K637</f>
        <v>7.56</v>
      </c>
      <c r="F103" s="50">
        <v>14.9</v>
      </c>
      <c r="G103" s="36">
        <f t="shared" si="16"/>
        <v>18.88</v>
      </c>
      <c r="H103" s="37">
        <f t="shared" si="17"/>
        <v>142.72999999999999</v>
      </c>
    </row>
    <row r="104" spans="1:8" ht="47.25" outlineLevel="2" x14ac:dyDescent="0.25">
      <c r="A104" s="32" t="s">
        <v>218</v>
      </c>
      <c r="B104" s="33">
        <v>91338</v>
      </c>
      <c r="C104" s="34" t="s">
        <v>219</v>
      </c>
      <c r="D104" s="32" t="s">
        <v>57</v>
      </c>
      <c r="E104" s="28">
        <f>[1]ARQUITETURA!K641</f>
        <v>8.82</v>
      </c>
      <c r="F104" s="50">
        <v>1045.53</v>
      </c>
      <c r="G104" s="36">
        <f t="shared" si="16"/>
        <v>1325</v>
      </c>
      <c r="H104" s="37">
        <f t="shared" si="17"/>
        <v>11686.5</v>
      </c>
    </row>
    <row r="105" spans="1:8" ht="47.25" outlineLevel="2" x14ac:dyDescent="0.25">
      <c r="A105" s="32" t="s">
        <v>220</v>
      </c>
      <c r="B105" s="33" t="s">
        <v>221</v>
      </c>
      <c r="C105" s="34" t="s">
        <v>222</v>
      </c>
      <c r="D105" s="32" t="s">
        <v>57</v>
      </c>
      <c r="E105" s="28">
        <f>[1]ARQUITETURA!K642</f>
        <v>2.7</v>
      </c>
      <c r="F105" s="50">
        <v>755.5</v>
      </c>
      <c r="G105" s="36">
        <f t="shared" si="16"/>
        <v>957.44</v>
      </c>
      <c r="H105" s="37">
        <f t="shared" si="17"/>
        <v>2585.08</v>
      </c>
    </row>
    <row r="106" spans="1:8" ht="47.25" outlineLevel="2" x14ac:dyDescent="0.25">
      <c r="A106" s="32" t="s">
        <v>223</v>
      </c>
      <c r="B106" s="33" t="s">
        <v>224</v>
      </c>
      <c r="C106" s="34" t="s">
        <v>225</v>
      </c>
      <c r="D106" s="32" t="s">
        <v>57</v>
      </c>
      <c r="E106" s="28">
        <f>[1]ARQUITETURA!K635</f>
        <v>3.78</v>
      </c>
      <c r="F106" s="50">
        <v>739.32</v>
      </c>
      <c r="G106" s="36">
        <f t="shared" si="16"/>
        <v>936.94</v>
      </c>
      <c r="H106" s="37">
        <f t="shared" si="17"/>
        <v>3541.63</v>
      </c>
    </row>
    <row r="107" spans="1:8" s="13" customFormat="1" outlineLevel="1" x14ac:dyDescent="0.25">
      <c r="A107" s="51"/>
      <c r="B107" s="38"/>
      <c r="C107" s="39" t="s">
        <v>48</v>
      </c>
      <c r="D107" s="38"/>
      <c r="E107" s="40"/>
      <c r="F107" s="41"/>
      <c r="G107" s="42"/>
      <c r="H107" s="43">
        <f>SUM(H90:H106)</f>
        <v>140234.85</v>
      </c>
    </row>
    <row r="108" spans="1:8" outlineLevel="2" x14ac:dyDescent="0.25">
      <c r="A108" s="49" t="s">
        <v>226</v>
      </c>
      <c r="B108" s="26"/>
      <c r="C108" s="27" t="s">
        <v>227</v>
      </c>
      <c r="D108" s="26"/>
      <c r="E108" s="28"/>
      <c r="F108" s="29"/>
      <c r="G108" s="36"/>
      <c r="H108" s="37"/>
    </row>
    <row r="109" spans="1:8" outlineLevel="2" x14ac:dyDescent="0.25">
      <c r="A109" s="32" t="s">
        <v>228</v>
      </c>
      <c r="B109" s="32" t="s">
        <v>229</v>
      </c>
      <c r="C109" s="34" t="s">
        <v>230</v>
      </c>
      <c r="D109" s="32" t="s">
        <v>57</v>
      </c>
      <c r="E109" s="28">
        <f>[1]ARQUITETURA!K732+[1]ARQUITETURA!K695+[1]ARQUITETURA!K686</f>
        <v>4746.99</v>
      </c>
      <c r="F109" s="50">
        <v>2.8</v>
      </c>
      <c r="G109" s="36">
        <f t="shared" ref="G109:G117" si="18">TRUNC(F109*(1+$E$2),2)</f>
        <v>3.54</v>
      </c>
      <c r="H109" s="37">
        <f t="shared" ref="H109:H117" si="19">TRUNC((G109*E109),2)</f>
        <v>16804.34</v>
      </c>
    </row>
    <row r="110" spans="1:8" ht="31.5" outlineLevel="2" x14ac:dyDescent="0.25">
      <c r="A110" s="32" t="s">
        <v>231</v>
      </c>
      <c r="B110" s="33">
        <v>88497</v>
      </c>
      <c r="C110" s="34" t="s">
        <v>232</v>
      </c>
      <c r="D110" s="32" t="s">
        <v>57</v>
      </c>
      <c r="E110" s="28">
        <f>[1]ARQUITETURA!K686</f>
        <v>2032.8600000000001</v>
      </c>
      <c r="F110" s="50">
        <v>11.24</v>
      </c>
      <c r="G110" s="36">
        <f t="shared" si="18"/>
        <v>14.24</v>
      </c>
      <c r="H110" s="37">
        <f t="shared" si="19"/>
        <v>28947.919999999998</v>
      </c>
    </row>
    <row r="111" spans="1:8" ht="31.5" outlineLevel="2" x14ac:dyDescent="0.25">
      <c r="A111" s="32" t="s">
        <v>233</v>
      </c>
      <c r="B111" s="32" t="s">
        <v>234</v>
      </c>
      <c r="C111" s="34" t="s">
        <v>235</v>
      </c>
      <c r="D111" s="32" t="s">
        <v>57</v>
      </c>
      <c r="E111" s="28">
        <f>[1]ARQUITETURA!K695</f>
        <v>1660.31</v>
      </c>
      <c r="F111" s="50">
        <v>14.56</v>
      </c>
      <c r="G111" s="36">
        <f t="shared" si="18"/>
        <v>18.45</v>
      </c>
      <c r="H111" s="37">
        <f t="shared" si="19"/>
        <v>30632.71</v>
      </c>
    </row>
    <row r="112" spans="1:8" ht="31.5" outlineLevel="2" x14ac:dyDescent="0.25">
      <c r="A112" s="32" t="s">
        <v>236</v>
      </c>
      <c r="B112" s="33">
        <v>88496</v>
      </c>
      <c r="C112" s="34" t="s">
        <v>237</v>
      </c>
      <c r="D112" s="32" t="s">
        <v>57</v>
      </c>
      <c r="E112" s="28">
        <f>[1]ARQUITETURA!K732</f>
        <v>1053.82</v>
      </c>
      <c r="F112" s="50">
        <v>19.940000000000001</v>
      </c>
      <c r="G112" s="36">
        <f t="shared" si="18"/>
        <v>25.26</v>
      </c>
      <c r="H112" s="37">
        <f t="shared" si="19"/>
        <v>26619.49</v>
      </c>
    </row>
    <row r="113" spans="1:8" ht="31.5" outlineLevel="2" x14ac:dyDescent="0.25">
      <c r="A113" s="32" t="s">
        <v>238</v>
      </c>
      <c r="B113" s="33">
        <v>88487</v>
      </c>
      <c r="C113" s="34" t="s">
        <v>239</v>
      </c>
      <c r="D113" s="32" t="s">
        <v>57</v>
      </c>
      <c r="E113" s="28">
        <f>[1]ARQUITETURA!K766</f>
        <v>1995.3899999999999</v>
      </c>
      <c r="F113" s="50">
        <v>8.99</v>
      </c>
      <c r="G113" s="36">
        <f t="shared" si="18"/>
        <v>11.39</v>
      </c>
      <c r="H113" s="37">
        <f t="shared" si="19"/>
        <v>22727.49</v>
      </c>
    </row>
    <row r="114" spans="1:8" ht="31.5" outlineLevel="2" x14ac:dyDescent="0.25">
      <c r="A114" s="32" t="s">
        <v>240</v>
      </c>
      <c r="B114" s="33">
        <v>88489</v>
      </c>
      <c r="C114" s="34" t="s">
        <v>241</v>
      </c>
      <c r="D114" s="32" t="s">
        <v>57</v>
      </c>
      <c r="E114" s="28">
        <f>[1]ARQUITETURA!K775</f>
        <v>1660.31</v>
      </c>
      <c r="F114" s="50">
        <v>11.3</v>
      </c>
      <c r="G114" s="36">
        <f t="shared" si="18"/>
        <v>14.32</v>
      </c>
      <c r="H114" s="37">
        <f t="shared" si="19"/>
        <v>23775.63</v>
      </c>
    </row>
    <row r="115" spans="1:8" ht="31.5" outlineLevel="2" x14ac:dyDescent="0.25">
      <c r="A115" s="32" t="s">
        <v>242</v>
      </c>
      <c r="B115" s="33">
        <v>88486</v>
      </c>
      <c r="C115" s="34" t="s">
        <v>243</v>
      </c>
      <c r="D115" s="32" t="s">
        <v>57</v>
      </c>
      <c r="E115" s="28">
        <f>[1]ARQUITETURA!K812</f>
        <v>1053.82</v>
      </c>
      <c r="F115" s="50">
        <v>9.9499999999999993</v>
      </c>
      <c r="G115" s="36">
        <f t="shared" si="18"/>
        <v>12.6</v>
      </c>
      <c r="H115" s="37">
        <f t="shared" si="19"/>
        <v>13278.13</v>
      </c>
    </row>
    <row r="116" spans="1:8" outlineLevel="2" x14ac:dyDescent="0.25">
      <c r="A116" s="32" t="s">
        <v>244</v>
      </c>
      <c r="B116" s="32" t="s">
        <v>245</v>
      </c>
      <c r="C116" s="34" t="s">
        <v>246</v>
      </c>
      <c r="D116" s="32" t="s">
        <v>57</v>
      </c>
      <c r="E116" s="28">
        <f>[1]ARQUITETURA!K820</f>
        <v>796</v>
      </c>
      <c r="F116" s="50">
        <v>1.94</v>
      </c>
      <c r="G116" s="36">
        <f t="shared" si="18"/>
        <v>2.4500000000000002</v>
      </c>
      <c r="H116" s="37">
        <f t="shared" si="19"/>
        <v>1950.2</v>
      </c>
    </row>
    <row r="117" spans="1:8" ht="47.25" outlineLevel="2" x14ac:dyDescent="0.25">
      <c r="A117" s="32" t="s">
        <v>247</v>
      </c>
      <c r="B117" s="33">
        <v>100722</v>
      </c>
      <c r="C117" s="34" t="s">
        <v>248</v>
      </c>
      <c r="D117" s="32" t="s">
        <v>57</v>
      </c>
      <c r="E117" s="28">
        <f>[1]ARQUITETURA!K815</f>
        <v>88.32</v>
      </c>
      <c r="F117" s="50">
        <v>15.96</v>
      </c>
      <c r="G117" s="36">
        <f t="shared" si="18"/>
        <v>20.22</v>
      </c>
      <c r="H117" s="37">
        <f t="shared" si="19"/>
        <v>1785.83</v>
      </c>
    </row>
    <row r="118" spans="1:8" s="13" customFormat="1" outlineLevel="1" x14ac:dyDescent="0.25">
      <c r="A118" s="51"/>
      <c r="B118" s="38"/>
      <c r="C118" s="39" t="s">
        <v>48</v>
      </c>
      <c r="D118" s="38"/>
      <c r="E118" s="40"/>
      <c r="F118" s="41"/>
      <c r="G118" s="42"/>
      <c r="H118" s="43">
        <f>SUM(H109:H117)</f>
        <v>166521.74000000002</v>
      </c>
    </row>
    <row r="119" spans="1:8" s="13" customFormat="1" outlineLevel="1" x14ac:dyDescent="0.25">
      <c r="A119" s="49" t="s">
        <v>249</v>
      </c>
      <c r="B119" s="26"/>
      <c r="C119" s="27" t="s">
        <v>250</v>
      </c>
      <c r="D119" s="26"/>
      <c r="E119" s="28"/>
      <c r="F119" s="29"/>
      <c r="G119" s="36"/>
      <c r="H119" s="37"/>
    </row>
    <row r="120" spans="1:8" s="13" customFormat="1" ht="31.5" outlineLevel="1" x14ac:dyDescent="0.25">
      <c r="A120" s="32" t="s">
        <v>251</v>
      </c>
      <c r="B120" s="32" t="s">
        <v>252</v>
      </c>
      <c r="C120" s="34" t="s">
        <v>253</v>
      </c>
      <c r="D120" s="32" t="s">
        <v>57</v>
      </c>
      <c r="E120" s="28">
        <f>[1]ARQUITETURA!K826</f>
        <v>43.86</v>
      </c>
      <c r="F120" s="50">
        <v>101.83</v>
      </c>
      <c r="G120" s="36">
        <f t="shared" ref="G120" si="20">TRUNC(F120*(1+$E$2),2)</f>
        <v>129.04</v>
      </c>
      <c r="H120" s="37">
        <f t="shared" ref="H120" si="21">TRUNC((G120*E120),2)</f>
        <v>5659.69</v>
      </c>
    </row>
    <row r="121" spans="1:8" s="13" customFormat="1" outlineLevel="1" x14ac:dyDescent="0.25">
      <c r="A121" s="51"/>
      <c r="B121" s="38"/>
      <c r="C121" s="39" t="s">
        <v>48</v>
      </c>
      <c r="D121" s="38"/>
      <c r="E121" s="40"/>
      <c r="F121" s="41"/>
      <c r="G121" s="42"/>
      <c r="H121" s="43">
        <f>SUM(H120)</f>
        <v>5659.69</v>
      </c>
    </row>
    <row r="122" spans="1:8" s="13" customFormat="1" outlineLevel="1" x14ac:dyDescent="0.25">
      <c r="A122" s="49" t="s">
        <v>254</v>
      </c>
      <c r="B122" s="26"/>
      <c r="C122" s="27" t="s">
        <v>255</v>
      </c>
      <c r="D122" s="26"/>
      <c r="E122" s="28"/>
      <c r="F122" s="29"/>
      <c r="G122" s="36"/>
      <c r="H122" s="37"/>
    </row>
    <row r="123" spans="1:8" s="13" customFormat="1" outlineLevel="1" x14ac:dyDescent="0.25">
      <c r="A123" s="32" t="s">
        <v>256</v>
      </c>
      <c r="B123" s="32" t="s">
        <v>257</v>
      </c>
      <c r="C123" s="34" t="s">
        <v>258</v>
      </c>
      <c r="D123" s="32" t="s">
        <v>259</v>
      </c>
      <c r="E123" s="28">
        <f>[1]ARQUITETURA!K831</f>
        <v>7.02</v>
      </c>
      <c r="F123" s="50">
        <v>595.63</v>
      </c>
      <c r="G123" s="36">
        <f t="shared" ref="G123:G125" si="22">TRUNC(F123*(1+$E$2),2)</f>
        <v>754.84</v>
      </c>
      <c r="H123" s="37">
        <f t="shared" ref="H123:H125" si="23">TRUNC((G123*E123),2)</f>
        <v>5298.97</v>
      </c>
    </row>
    <row r="124" spans="1:8" s="13" customFormat="1" ht="31.5" outlineLevel="1" x14ac:dyDescent="0.25">
      <c r="A124" s="32" t="s">
        <v>260</v>
      </c>
      <c r="B124" s="32" t="s">
        <v>261</v>
      </c>
      <c r="C124" s="34" t="s">
        <v>262</v>
      </c>
      <c r="D124" s="32" t="s">
        <v>259</v>
      </c>
      <c r="E124" s="28">
        <f>[1]ARQUITETURA!K834</f>
        <v>20.58</v>
      </c>
      <c r="F124" s="50">
        <v>717.32</v>
      </c>
      <c r="G124" s="36">
        <f t="shared" si="22"/>
        <v>909.05</v>
      </c>
      <c r="H124" s="37">
        <f t="shared" si="23"/>
        <v>18708.240000000002</v>
      </c>
    </row>
    <row r="125" spans="1:8" s="13" customFormat="1" ht="31.5" outlineLevel="1" x14ac:dyDescent="0.25">
      <c r="A125" s="32" t="s">
        <v>263</v>
      </c>
      <c r="B125" s="32" t="s">
        <v>264</v>
      </c>
      <c r="C125" s="34" t="s">
        <v>265</v>
      </c>
      <c r="D125" s="32" t="s">
        <v>259</v>
      </c>
      <c r="E125" s="28">
        <f>[1]ARQUITETURA!K845+[1]ARQUITETURA!K848+[1]ARQUITETURA!K852</f>
        <v>23.201999999999998</v>
      </c>
      <c r="F125" s="50">
        <v>437.94</v>
      </c>
      <c r="G125" s="36">
        <f t="shared" si="22"/>
        <v>555</v>
      </c>
      <c r="H125" s="37">
        <f t="shared" si="23"/>
        <v>12877.11</v>
      </c>
    </row>
    <row r="126" spans="1:8" s="13" customFormat="1" outlineLevel="1" x14ac:dyDescent="0.25">
      <c r="A126" s="51"/>
      <c r="B126" s="38"/>
      <c r="C126" s="39" t="s">
        <v>48</v>
      </c>
      <c r="D126" s="38"/>
      <c r="E126" s="40"/>
      <c r="F126" s="41"/>
      <c r="G126" s="42"/>
      <c r="H126" s="43">
        <f>SUM(H123:H125)</f>
        <v>36884.320000000007</v>
      </c>
    </row>
    <row r="127" spans="1:8" s="13" customFormat="1" outlineLevel="1" x14ac:dyDescent="0.25">
      <c r="A127" s="49" t="s">
        <v>266</v>
      </c>
      <c r="B127" s="26"/>
      <c r="C127" s="27" t="s">
        <v>267</v>
      </c>
      <c r="D127" s="26"/>
      <c r="E127" s="28"/>
      <c r="F127" s="29"/>
      <c r="G127" s="36"/>
      <c r="H127" s="37"/>
    </row>
    <row r="128" spans="1:8" s="13" customFormat="1" ht="47.25" outlineLevel="1" x14ac:dyDescent="0.25">
      <c r="A128" s="32" t="s">
        <v>268</v>
      </c>
      <c r="B128" s="33">
        <v>86937</v>
      </c>
      <c r="C128" s="34" t="s">
        <v>269</v>
      </c>
      <c r="D128" s="32" t="s">
        <v>80</v>
      </c>
      <c r="E128" s="28">
        <f>[1]ARQUITETURA!K857</f>
        <v>6</v>
      </c>
      <c r="F128" s="50">
        <v>143.75</v>
      </c>
      <c r="G128" s="36">
        <f t="shared" ref="G128:G135" si="24">TRUNC(F128*(1+$E$2),2)</f>
        <v>182.17</v>
      </c>
      <c r="H128" s="37">
        <f t="shared" ref="H128:H135" si="25">TRUNC((G128*E128),2)</f>
        <v>1093.02</v>
      </c>
    </row>
    <row r="129" spans="1:8" s="13" customFormat="1" ht="47.25" outlineLevel="1" x14ac:dyDescent="0.25">
      <c r="A129" s="32" t="s">
        <v>270</v>
      </c>
      <c r="B129" s="33">
        <v>86931</v>
      </c>
      <c r="C129" s="34" t="s">
        <v>271</v>
      </c>
      <c r="D129" s="32" t="s">
        <v>80</v>
      </c>
      <c r="E129" s="28">
        <f>[1]ARQUITETURA!K860</f>
        <v>8</v>
      </c>
      <c r="F129" s="50">
        <v>361.94</v>
      </c>
      <c r="G129" s="36">
        <f t="shared" si="24"/>
        <v>458.68</v>
      </c>
      <c r="H129" s="37">
        <f t="shared" si="25"/>
        <v>3669.44</v>
      </c>
    </row>
    <row r="130" spans="1:8" s="13" customFormat="1" ht="31.5" outlineLevel="1" x14ac:dyDescent="0.25">
      <c r="A130" s="32" t="s">
        <v>272</v>
      </c>
      <c r="B130" s="33">
        <v>100849</v>
      </c>
      <c r="C130" s="34" t="s">
        <v>273</v>
      </c>
      <c r="D130" s="32" t="s">
        <v>80</v>
      </c>
      <c r="E130" s="28">
        <v>8</v>
      </c>
      <c r="F130" s="50">
        <v>31.05</v>
      </c>
      <c r="G130" s="36">
        <f t="shared" si="24"/>
        <v>39.340000000000003</v>
      </c>
      <c r="H130" s="37">
        <f t="shared" si="25"/>
        <v>314.72000000000003</v>
      </c>
    </row>
    <row r="131" spans="1:8" s="13" customFormat="1" ht="31.5" outlineLevel="1" x14ac:dyDescent="0.25">
      <c r="A131" s="32" t="s">
        <v>274</v>
      </c>
      <c r="B131" s="33">
        <v>100858</v>
      </c>
      <c r="C131" s="34" t="s">
        <v>275</v>
      </c>
      <c r="D131" s="32" t="s">
        <v>80</v>
      </c>
      <c r="E131" s="28">
        <f>[1]ARQUITETURA!K863</f>
        <v>2</v>
      </c>
      <c r="F131" s="50">
        <v>430.62</v>
      </c>
      <c r="G131" s="36">
        <f t="shared" si="24"/>
        <v>545.72</v>
      </c>
      <c r="H131" s="37">
        <f t="shared" si="25"/>
        <v>1091.44</v>
      </c>
    </row>
    <row r="132" spans="1:8" s="13" customFormat="1" ht="63" outlineLevel="1" x14ac:dyDescent="0.25">
      <c r="A132" s="32" t="s">
        <v>276</v>
      </c>
      <c r="B132" s="33">
        <v>86925</v>
      </c>
      <c r="C132" s="34" t="s">
        <v>277</v>
      </c>
      <c r="D132" s="32" t="s">
        <v>80</v>
      </c>
      <c r="E132" s="28">
        <f>[1]ARQUITETURA!K866</f>
        <v>1</v>
      </c>
      <c r="F132" s="50">
        <v>365.36</v>
      </c>
      <c r="G132" s="36">
        <f t="shared" si="24"/>
        <v>463.02</v>
      </c>
      <c r="H132" s="37">
        <f t="shared" si="25"/>
        <v>463.02</v>
      </c>
    </row>
    <row r="133" spans="1:8" s="13" customFormat="1" ht="31.5" outlineLevel="1" x14ac:dyDescent="0.25">
      <c r="A133" s="32" t="s">
        <v>278</v>
      </c>
      <c r="B133" s="32" t="s">
        <v>279</v>
      </c>
      <c r="C133" s="34" t="s">
        <v>280</v>
      </c>
      <c r="D133" s="32" t="s">
        <v>80</v>
      </c>
      <c r="E133" s="28">
        <f>[1]ARQUITETURA!K867</f>
        <v>1</v>
      </c>
      <c r="F133" s="50">
        <v>254.39</v>
      </c>
      <c r="G133" s="36">
        <f t="shared" si="24"/>
        <v>322.38</v>
      </c>
      <c r="H133" s="37">
        <f t="shared" si="25"/>
        <v>322.38</v>
      </c>
    </row>
    <row r="134" spans="1:8" s="13" customFormat="1" ht="31.5" outlineLevel="1" x14ac:dyDescent="0.25">
      <c r="A134" s="32" t="s">
        <v>281</v>
      </c>
      <c r="B134" s="33">
        <v>86914</v>
      </c>
      <c r="C134" s="34" t="s">
        <v>282</v>
      </c>
      <c r="D134" s="32" t="s">
        <v>80</v>
      </c>
      <c r="E134" s="28">
        <f>[1]ARQUITETURA!K868</f>
        <v>2</v>
      </c>
      <c r="F134" s="50">
        <v>38.54</v>
      </c>
      <c r="G134" s="36">
        <f t="shared" si="24"/>
        <v>48.84</v>
      </c>
      <c r="H134" s="37">
        <f t="shared" si="25"/>
        <v>97.68</v>
      </c>
    </row>
    <row r="135" spans="1:8" s="13" customFormat="1" ht="47.25" outlineLevel="1" x14ac:dyDescent="0.25">
      <c r="A135" s="32" t="s">
        <v>283</v>
      </c>
      <c r="B135" s="33">
        <v>86935</v>
      </c>
      <c r="C135" s="34" t="s">
        <v>284</v>
      </c>
      <c r="D135" s="32" t="s">
        <v>80</v>
      </c>
      <c r="E135" s="28">
        <f>[1]ARQUITETURA!K872</f>
        <v>4</v>
      </c>
      <c r="F135" s="50">
        <v>224.17</v>
      </c>
      <c r="G135" s="36">
        <f t="shared" si="24"/>
        <v>284.08999999999997</v>
      </c>
      <c r="H135" s="37">
        <f t="shared" si="25"/>
        <v>1136.3599999999999</v>
      </c>
    </row>
    <row r="136" spans="1:8" s="13" customFormat="1" outlineLevel="1" x14ac:dyDescent="0.25">
      <c r="A136" s="51"/>
      <c r="B136" s="38"/>
      <c r="C136" s="39" t="s">
        <v>48</v>
      </c>
      <c r="D136" s="38"/>
      <c r="E136" s="40"/>
      <c r="F136" s="41"/>
      <c r="G136" s="42"/>
      <c r="H136" s="43">
        <f>SUM(H128:H135)</f>
        <v>8188.0600000000013</v>
      </c>
    </row>
    <row r="137" spans="1:8" s="13" customFormat="1" outlineLevel="1" x14ac:dyDescent="0.25">
      <c r="A137" s="49" t="s">
        <v>285</v>
      </c>
      <c r="B137" s="26"/>
      <c r="C137" s="27" t="s">
        <v>286</v>
      </c>
      <c r="D137" s="26"/>
      <c r="E137" s="28"/>
      <c r="F137" s="29"/>
      <c r="G137" s="36"/>
      <c r="H137" s="37"/>
    </row>
    <row r="138" spans="1:8" s="13" customFormat="1" ht="31.5" outlineLevel="1" x14ac:dyDescent="0.25">
      <c r="A138" s="32" t="s">
        <v>287</v>
      </c>
      <c r="B138" s="32" t="s">
        <v>288</v>
      </c>
      <c r="C138" s="34" t="s">
        <v>289</v>
      </c>
      <c r="D138" s="32" t="s">
        <v>57</v>
      </c>
      <c r="E138" s="28">
        <f>[1]ARQUITETURA!K886</f>
        <v>2314.6999999999998</v>
      </c>
      <c r="F138" s="50">
        <v>19.39</v>
      </c>
      <c r="G138" s="36">
        <f t="shared" ref="G138:G144" si="26">TRUNC(F138*(1+$E$2),2)</f>
        <v>24.57</v>
      </c>
      <c r="H138" s="37">
        <f t="shared" ref="H138:H144" si="27">TRUNC((G138*E138),2)</f>
        <v>56872.17</v>
      </c>
    </row>
    <row r="139" spans="1:8" s="13" customFormat="1" outlineLevel="1" x14ac:dyDescent="0.25">
      <c r="A139" s="32" t="s">
        <v>290</v>
      </c>
      <c r="B139" s="33">
        <v>98509</v>
      </c>
      <c r="C139" s="34" t="s">
        <v>291</v>
      </c>
      <c r="D139" s="32" t="s">
        <v>80</v>
      </c>
      <c r="E139" s="28">
        <f>[1]ARQUITETURA!K880</f>
        <v>124</v>
      </c>
      <c r="F139" s="50">
        <v>55.33</v>
      </c>
      <c r="G139" s="36">
        <f t="shared" si="26"/>
        <v>70.11</v>
      </c>
      <c r="H139" s="37">
        <f t="shared" si="27"/>
        <v>8693.64</v>
      </c>
    </row>
    <row r="140" spans="1:8" s="13" customFormat="1" outlineLevel="1" x14ac:dyDescent="0.25">
      <c r="A140" s="32" t="s">
        <v>292</v>
      </c>
      <c r="B140" s="32" t="s">
        <v>293</v>
      </c>
      <c r="C140" s="34" t="s">
        <v>294</v>
      </c>
      <c r="D140" s="32" t="s">
        <v>13</v>
      </c>
      <c r="E140" s="28">
        <f>[1]ARQUITETURA!K879</f>
        <v>3</v>
      </c>
      <c r="F140" s="50">
        <v>302.35000000000002</v>
      </c>
      <c r="G140" s="36">
        <f t="shared" si="26"/>
        <v>383.16</v>
      </c>
      <c r="H140" s="37">
        <f t="shared" si="27"/>
        <v>1149.48</v>
      </c>
    </row>
    <row r="141" spans="1:8" s="13" customFormat="1" ht="31.5" outlineLevel="1" x14ac:dyDescent="0.25">
      <c r="A141" s="32" t="s">
        <v>295</v>
      </c>
      <c r="B141" s="33">
        <v>98510</v>
      </c>
      <c r="C141" s="34" t="s">
        <v>296</v>
      </c>
      <c r="D141" s="32" t="s">
        <v>80</v>
      </c>
      <c r="E141" s="28">
        <f>[1]ARQUITETURA!K876</f>
        <v>1</v>
      </c>
      <c r="F141" s="50">
        <v>77.349999999999994</v>
      </c>
      <c r="G141" s="36">
        <f t="shared" si="26"/>
        <v>98.02</v>
      </c>
      <c r="H141" s="37">
        <f t="shared" si="27"/>
        <v>98.02</v>
      </c>
    </row>
    <row r="142" spans="1:8" s="13" customFormat="1" outlineLevel="1" x14ac:dyDescent="0.25">
      <c r="A142" s="32" t="s">
        <v>297</v>
      </c>
      <c r="B142" s="33">
        <v>98505</v>
      </c>
      <c r="C142" s="34" t="s">
        <v>298</v>
      </c>
      <c r="D142" s="32" t="s">
        <v>57</v>
      </c>
      <c r="E142" s="28">
        <f>[1]ARQUITETURA!K884</f>
        <v>206</v>
      </c>
      <c r="F142" s="50">
        <v>78.930000000000007</v>
      </c>
      <c r="G142" s="36">
        <f t="shared" si="26"/>
        <v>100.02</v>
      </c>
      <c r="H142" s="37">
        <f t="shared" si="27"/>
        <v>20604.12</v>
      </c>
    </row>
    <row r="143" spans="1:8" s="13" customFormat="1" ht="31.5" outlineLevel="1" x14ac:dyDescent="0.25">
      <c r="A143" s="32" t="s">
        <v>299</v>
      </c>
      <c r="B143" s="32" t="s">
        <v>300</v>
      </c>
      <c r="C143" s="34" t="s">
        <v>301</v>
      </c>
      <c r="D143" s="32" t="s">
        <v>80</v>
      </c>
      <c r="E143" s="28">
        <f>[1]ARQUITETURA!K875</f>
        <v>6</v>
      </c>
      <c r="F143" s="50">
        <v>442.5</v>
      </c>
      <c r="G143" s="36">
        <f t="shared" si="26"/>
        <v>560.78</v>
      </c>
      <c r="H143" s="37">
        <f t="shared" si="27"/>
        <v>3364.68</v>
      </c>
    </row>
    <row r="144" spans="1:8" s="13" customFormat="1" ht="31.5" outlineLevel="1" x14ac:dyDescent="0.25">
      <c r="A144" s="32" t="s">
        <v>302</v>
      </c>
      <c r="B144" s="32" t="s">
        <v>303</v>
      </c>
      <c r="C144" s="34" t="s">
        <v>304</v>
      </c>
      <c r="D144" s="32" t="s">
        <v>80</v>
      </c>
      <c r="E144" s="28">
        <f>[1]ARQUITETURA!K889</f>
        <v>2</v>
      </c>
      <c r="F144" s="50">
        <v>36</v>
      </c>
      <c r="G144" s="36">
        <f t="shared" si="26"/>
        <v>45.62</v>
      </c>
      <c r="H144" s="37">
        <f t="shared" si="27"/>
        <v>91.24</v>
      </c>
    </row>
    <row r="145" spans="1:8" s="13" customFormat="1" outlineLevel="1" x14ac:dyDescent="0.25">
      <c r="A145" s="51"/>
      <c r="B145" s="38"/>
      <c r="C145" s="39" t="s">
        <v>48</v>
      </c>
      <c r="D145" s="38"/>
      <c r="E145" s="40"/>
      <c r="F145" s="41"/>
      <c r="G145" s="42"/>
      <c r="H145" s="43">
        <f>SUM(H138:H144)</f>
        <v>90873.349999999991</v>
      </c>
    </row>
    <row r="146" spans="1:8" s="13" customFormat="1" outlineLevel="1" x14ac:dyDescent="0.25">
      <c r="A146" s="49" t="s">
        <v>305</v>
      </c>
      <c r="B146" s="26"/>
      <c r="C146" s="27" t="s">
        <v>306</v>
      </c>
      <c r="D146" s="26"/>
      <c r="E146" s="28"/>
      <c r="F146" s="29"/>
      <c r="G146" s="36"/>
      <c r="H146" s="37"/>
    </row>
    <row r="147" spans="1:8" s="13" customFormat="1" ht="31.5" outlineLevel="1" x14ac:dyDescent="0.25">
      <c r="A147" s="32" t="s">
        <v>307</v>
      </c>
      <c r="B147" s="32" t="s">
        <v>308</v>
      </c>
      <c r="C147" s="34" t="s">
        <v>309</v>
      </c>
      <c r="D147" s="32" t="s">
        <v>57</v>
      </c>
      <c r="E147" s="28">
        <f>[1]ARQUITETURA!K893+[1]ARQUITETURA!K896+[1]ARQUITETURA!K899+[1]ARQUITETURA!K902</f>
        <v>30</v>
      </c>
      <c r="F147" s="50">
        <v>680.67</v>
      </c>
      <c r="G147" s="36">
        <f t="shared" ref="G147:G148" si="28">TRUNC(F147*(1+$E$2),2)</f>
        <v>862.61</v>
      </c>
      <c r="H147" s="37">
        <f t="shared" ref="H147:H148" si="29">TRUNC((G147*E147),2)</f>
        <v>25878.3</v>
      </c>
    </row>
    <row r="148" spans="1:8" s="13" customFormat="1" ht="47.25" outlineLevel="1" x14ac:dyDescent="0.25">
      <c r="A148" s="32" t="s">
        <v>310</v>
      </c>
      <c r="B148" s="32" t="s">
        <v>311</v>
      </c>
      <c r="C148" s="34" t="s">
        <v>312</v>
      </c>
      <c r="D148" s="32" t="s">
        <v>80</v>
      </c>
      <c r="E148" s="28">
        <f>[1]ARQUITETURA!K910</f>
        <v>34</v>
      </c>
      <c r="F148" s="50">
        <v>58.66</v>
      </c>
      <c r="G148" s="36">
        <f t="shared" si="28"/>
        <v>74.33</v>
      </c>
      <c r="H148" s="37">
        <f t="shared" si="29"/>
        <v>2527.2199999999998</v>
      </c>
    </row>
    <row r="149" spans="1:8" s="13" customFormat="1" outlineLevel="1" x14ac:dyDescent="0.25">
      <c r="A149" s="51"/>
      <c r="B149" s="38"/>
      <c r="C149" s="39" t="s">
        <v>48</v>
      </c>
      <c r="D149" s="38"/>
      <c r="E149" s="40"/>
      <c r="F149" s="41"/>
      <c r="G149" s="42"/>
      <c r="H149" s="43">
        <f>SUM(H147:H148)</f>
        <v>28405.52</v>
      </c>
    </row>
    <row r="150" spans="1:8" s="13" customFormat="1" outlineLevel="1" x14ac:dyDescent="0.25">
      <c r="A150" s="49" t="s">
        <v>313</v>
      </c>
      <c r="B150" s="26"/>
      <c r="C150" s="27" t="s">
        <v>314</v>
      </c>
      <c r="D150" s="26"/>
      <c r="E150" s="28"/>
      <c r="F150" s="29"/>
      <c r="G150" s="36"/>
      <c r="H150" s="37"/>
    </row>
    <row r="151" spans="1:8" s="13" customFormat="1" ht="47.25" outlineLevel="1" x14ac:dyDescent="0.25">
      <c r="A151" s="32" t="s">
        <v>315</v>
      </c>
      <c r="B151" s="33">
        <v>98525</v>
      </c>
      <c r="C151" s="34" t="s">
        <v>316</v>
      </c>
      <c r="D151" s="32" t="s">
        <v>57</v>
      </c>
      <c r="E151" s="28">
        <f>[1]ARQUITETURA!K915</f>
        <v>5303.8</v>
      </c>
      <c r="F151" s="50">
        <v>0.23</v>
      </c>
      <c r="G151" s="36">
        <f t="shared" ref="G151:G153" si="30">TRUNC(F151*(1+$E$2),2)</f>
        <v>0.28999999999999998</v>
      </c>
      <c r="H151" s="37">
        <f t="shared" ref="H151:H153" si="31">TRUNC((G151*E151),2)</f>
        <v>1538.1</v>
      </c>
    </row>
    <row r="152" spans="1:8" s="13" customFormat="1" outlineLevel="1" x14ac:dyDescent="0.25">
      <c r="A152" s="32" t="s">
        <v>317</v>
      </c>
      <c r="B152" s="33">
        <v>99814</v>
      </c>
      <c r="C152" s="34" t="s">
        <v>318</v>
      </c>
      <c r="D152" s="32" t="s">
        <v>57</v>
      </c>
      <c r="E152" s="28">
        <f>[1]ARQUITETURA!K918</f>
        <v>1400.7</v>
      </c>
      <c r="F152" s="50">
        <v>1.29</v>
      </c>
      <c r="G152" s="36">
        <f t="shared" si="30"/>
        <v>1.63</v>
      </c>
      <c r="H152" s="37">
        <f t="shared" si="31"/>
        <v>2283.14</v>
      </c>
    </row>
    <row r="153" spans="1:8" s="13" customFormat="1" ht="31.5" outlineLevel="1" x14ac:dyDescent="0.25">
      <c r="A153" s="32" t="s">
        <v>319</v>
      </c>
      <c r="B153" s="33">
        <v>99812</v>
      </c>
      <c r="C153" s="34" t="s">
        <v>320</v>
      </c>
      <c r="D153" s="32" t="s">
        <v>57</v>
      </c>
      <c r="E153" s="28">
        <f>[1]ARQUITETURA!K921</f>
        <v>247.2</v>
      </c>
      <c r="F153" s="50">
        <v>0.76</v>
      </c>
      <c r="G153" s="36">
        <f t="shared" si="30"/>
        <v>0.96</v>
      </c>
      <c r="H153" s="37">
        <f t="shared" si="31"/>
        <v>237.31</v>
      </c>
    </row>
    <row r="154" spans="1:8" s="13" customFormat="1" outlineLevel="1" x14ac:dyDescent="0.25">
      <c r="A154" s="51"/>
      <c r="B154" s="38"/>
      <c r="C154" s="39" t="s">
        <v>48</v>
      </c>
      <c r="D154" s="38"/>
      <c r="E154" s="40"/>
      <c r="F154" s="41"/>
      <c r="G154" s="42"/>
      <c r="H154" s="43">
        <f>SUM(H151:H153)</f>
        <v>4058.5499999999997</v>
      </c>
    </row>
    <row r="155" spans="1:8" s="13" customFormat="1" outlineLevel="1" x14ac:dyDescent="0.25">
      <c r="A155" s="49" t="s">
        <v>321</v>
      </c>
      <c r="B155" s="26"/>
      <c r="C155" s="27" t="s">
        <v>322</v>
      </c>
      <c r="D155" s="26"/>
      <c r="E155" s="28"/>
      <c r="F155" s="29"/>
      <c r="G155" s="36"/>
      <c r="H155" s="37"/>
    </row>
    <row r="156" spans="1:8" s="13" customFormat="1" ht="31.5" outlineLevel="1" x14ac:dyDescent="0.25">
      <c r="A156" s="32" t="s">
        <v>323</v>
      </c>
      <c r="B156" s="33">
        <v>99855</v>
      </c>
      <c r="C156" s="34" t="s">
        <v>324</v>
      </c>
      <c r="D156" s="32" t="s">
        <v>66</v>
      </c>
      <c r="E156" s="28">
        <f>[1]ARQUITETURA!G925</f>
        <v>14.4</v>
      </c>
      <c r="F156" s="50">
        <v>69.709999999999994</v>
      </c>
      <c r="G156" s="36">
        <f t="shared" ref="G156:G167" si="32">TRUNC(F156*(1+$E$2),2)</f>
        <v>88.34</v>
      </c>
      <c r="H156" s="37">
        <f t="shared" ref="H156:H167" si="33">TRUNC((G156*E156),2)</f>
        <v>1272.0899999999999</v>
      </c>
    </row>
    <row r="157" spans="1:8" s="13" customFormat="1" ht="31.5" outlineLevel="1" x14ac:dyDescent="0.25">
      <c r="A157" s="32" t="s">
        <v>325</v>
      </c>
      <c r="B157" s="33">
        <v>98534</v>
      </c>
      <c r="C157" s="34" t="s">
        <v>326</v>
      </c>
      <c r="D157" s="32" t="s">
        <v>80</v>
      </c>
      <c r="E157" s="28">
        <f>[1]ARQUITETURA!K926</f>
        <v>2</v>
      </c>
      <c r="F157" s="50">
        <v>450.13</v>
      </c>
      <c r="G157" s="36">
        <f t="shared" si="32"/>
        <v>570.44000000000005</v>
      </c>
      <c r="H157" s="37">
        <f t="shared" si="33"/>
        <v>1140.8800000000001</v>
      </c>
    </row>
    <row r="158" spans="1:8" s="13" customFormat="1" ht="31.5" outlineLevel="1" x14ac:dyDescent="0.25">
      <c r="A158" s="32" t="s">
        <v>327</v>
      </c>
      <c r="B158" s="33">
        <v>98535</v>
      </c>
      <c r="C158" s="34" t="s">
        <v>328</v>
      </c>
      <c r="D158" s="32" t="s">
        <v>80</v>
      </c>
      <c r="E158" s="28">
        <f>[1]ARQUITETURA!K927</f>
        <v>4</v>
      </c>
      <c r="F158" s="50">
        <v>709.74</v>
      </c>
      <c r="G158" s="36">
        <f t="shared" si="32"/>
        <v>899.45</v>
      </c>
      <c r="H158" s="37">
        <f t="shared" si="33"/>
        <v>3597.8</v>
      </c>
    </row>
    <row r="159" spans="1:8" s="13" customFormat="1" ht="47.25" outlineLevel="1" x14ac:dyDescent="0.25">
      <c r="A159" s="32" t="s">
        <v>329</v>
      </c>
      <c r="B159" s="33">
        <v>98526</v>
      </c>
      <c r="C159" s="34" t="s">
        <v>330</v>
      </c>
      <c r="D159" s="32" t="s">
        <v>80</v>
      </c>
      <c r="E159" s="28">
        <f>[1]ARQUITETURA!K928</f>
        <v>11</v>
      </c>
      <c r="F159" s="50">
        <v>49.46</v>
      </c>
      <c r="G159" s="36">
        <f t="shared" si="32"/>
        <v>62.68</v>
      </c>
      <c r="H159" s="37">
        <f t="shared" si="33"/>
        <v>689.48</v>
      </c>
    </row>
    <row r="160" spans="1:8" s="13" customFormat="1" ht="47.25" outlineLevel="1" x14ac:dyDescent="0.25">
      <c r="A160" s="32" t="s">
        <v>331</v>
      </c>
      <c r="B160" s="33">
        <v>98527</v>
      </c>
      <c r="C160" s="34" t="s">
        <v>332</v>
      </c>
      <c r="D160" s="32" t="s">
        <v>80</v>
      </c>
      <c r="E160" s="28">
        <f>[1]ARQUITETURA!K929</f>
        <v>10</v>
      </c>
      <c r="F160" s="50">
        <v>106.48</v>
      </c>
      <c r="G160" s="36">
        <f t="shared" si="32"/>
        <v>134.94</v>
      </c>
      <c r="H160" s="37">
        <f t="shared" si="33"/>
        <v>1349.4</v>
      </c>
    </row>
    <row r="161" spans="1:8" s="13" customFormat="1" ht="31.5" outlineLevel="1" x14ac:dyDescent="0.25">
      <c r="A161" s="32" t="s">
        <v>333</v>
      </c>
      <c r="B161" s="33">
        <v>100872</v>
      </c>
      <c r="C161" s="34" t="s">
        <v>334</v>
      </c>
      <c r="D161" s="32" t="s">
        <v>80</v>
      </c>
      <c r="E161" s="28">
        <f>[1]ARQUITETURA!K930</f>
        <v>4</v>
      </c>
      <c r="F161" s="50">
        <v>217.8</v>
      </c>
      <c r="G161" s="36">
        <f t="shared" si="32"/>
        <v>276.01</v>
      </c>
      <c r="H161" s="37">
        <f t="shared" si="33"/>
        <v>1104.04</v>
      </c>
    </row>
    <row r="162" spans="1:8" s="13" customFormat="1" ht="31.5" outlineLevel="1" x14ac:dyDescent="0.25">
      <c r="A162" s="32" t="s">
        <v>335</v>
      </c>
      <c r="B162" s="33">
        <v>85005</v>
      </c>
      <c r="C162" s="34" t="s">
        <v>336</v>
      </c>
      <c r="D162" s="32" t="s">
        <v>57</v>
      </c>
      <c r="E162" s="28">
        <f>[1]ARQUITETURA!K931+[1]ARQUITETURA!K932</f>
        <v>4.8800000000000008</v>
      </c>
      <c r="F162" s="50">
        <v>429.51</v>
      </c>
      <c r="G162" s="36">
        <f t="shared" si="32"/>
        <v>544.30999999999995</v>
      </c>
      <c r="H162" s="37">
        <f t="shared" si="33"/>
        <v>2656.23</v>
      </c>
    </row>
    <row r="163" spans="1:8" s="13" customFormat="1" ht="31.5" outlineLevel="1" x14ac:dyDescent="0.25">
      <c r="A163" s="32" t="s">
        <v>337</v>
      </c>
      <c r="B163" s="32" t="s">
        <v>338</v>
      </c>
      <c r="C163" s="34" t="s">
        <v>339</v>
      </c>
      <c r="D163" s="32" t="s">
        <v>80</v>
      </c>
      <c r="E163" s="28">
        <f>[1]ARQUITETURA!K933</f>
        <v>44</v>
      </c>
      <c r="F163" s="50">
        <v>52.03</v>
      </c>
      <c r="G163" s="36">
        <f t="shared" si="32"/>
        <v>65.930000000000007</v>
      </c>
      <c r="H163" s="37">
        <f t="shared" si="33"/>
        <v>2900.92</v>
      </c>
    </row>
    <row r="164" spans="1:8" s="13" customFormat="1" ht="47.25" outlineLevel="1" x14ac:dyDescent="0.25">
      <c r="A164" s="32" t="s">
        <v>340</v>
      </c>
      <c r="B164" s="32" t="s">
        <v>341</v>
      </c>
      <c r="C164" s="34" t="s">
        <v>342</v>
      </c>
      <c r="D164" s="32" t="s">
        <v>80</v>
      </c>
      <c r="E164" s="28">
        <f>[1]ARQUITETURA!K934</f>
        <v>1</v>
      </c>
      <c r="F164" s="50">
        <v>2443.06</v>
      </c>
      <c r="G164" s="36">
        <f t="shared" si="32"/>
        <v>3096.08</v>
      </c>
      <c r="H164" s="37">
        <f t="shared" si="33"/>
        <v>3096.08</v>
      </c>
    </row>
    <row r="165" spans="1:8" s="13" customFormat="1" ht="31.5" outlineLevel="1" x14ac:dyDescent="0.25">
      <c r="A165" s="32" t="s">
        <v>343</v>
      </c>
      <c r="B165" s="32" t="s">
        <v>344</v>
      </c>
      <c r="C165" s="34" t="s">
        <v>345</v>
      </c>
      <c r="D165" s="32" t="s">
        <v>80</v>
      </c>
      <c r="E165" s="28">
        <f>[1]ARQUITETURA!K935</f>
        <v>1</v>
      </c>
      <c r="F165" s="50">
        <v>931.14</v>
      </c>
      <c r="G165" s="36">
        <f t="shared" si="32"/>
        <v>1180.03</v>
      </c>
      <c r="H165" s="37">
        <f t="shared" si="33"/>
        <v>1180.03</v>
      </c>
    </row>
    <row r="166" spans="1:8" s="13" customFormat="1" ht="47.25" outlineLevel="1" x14ac:dyDescent="0.25">
      <c r="A166" s="32" t="s">
        <v>346</v>
      </c>
      <c r="B166" s="33">
        <v>100862</v>
      </c>
      <c r="C166" s="34" t="s">
        <v>347</v>
      </c>
      <c r="D166" s="32" t="s">
        <v>80</v>
      </c>
      <c r="E166" s="28">
        <f>[1]ARQUITETURA!K936</f>
        <v>12</v>
      </c>
      <c r="F166" s="50">
        <v>25.27</v>
      </c>
      <c r="G166" s="36">
        <f t="shared" si="32"/>
        <v>32.020000000000003</v>
      </c>
      <c r="H166" s="37">
        <f t="shared" si="33"/>
        <v>384.24</v>
      </c>
    </row>
    <row r="167" spans="1:8" s="13" customFormat="1" ht="31.5" outlineLevel="1" x14ac:dyDescent="0.25">
      <c r="A167" s="32" t="s">
        <v>348</v>
      </c>
      <c r="B167" s="32" t="s">
        <v>308</v>
      </c>
      <c r="C167" s="34" t="s">
        <v>309</v>
      </c>
      <c r="D167" s="32" t="s">
        <v>57</v>
      </c>
      <c r="E167" s="28">
        <v>12.5</v>
      </c>
      <c r="F167" s="50">
        <v>680.67</v>
      </c>
      <c r="G167" s="36">
        <f t="shared" si="32"/>
        <v>862.61</v>
      </c>
      <c r="H167" s="37">
        <f t="shared" si="33"/>
        <v>10782.62</v>
      </c>
    </row>
    <row r="168" spans="1:8" s="13" customFormat="1" outlineLevel="1" x14ac:dyDescent="0.25">
      <c r="A168" s="51"/>
      <c r="B168" s="38"/>
      <c r="C168" s="39" t="s">
        <v>48</v>
      </c>
      <c r="D168" s="38"/>
      <c r="E168" s="40"/>
      <c r="F168" s="41"/>
      <c r="G168" s="42"/>
      <c r="H168" s="43">
        <f>SUM(H156:H167)</f>
        <v>30153.809999999998</v>
      </c>
    </row>
    <row r="169" spans="1:8" x14ac:dyDescent="0.25">
      <c r="A169" s="18"/>
      <c r="B169" s="18"/>
      <c r="C169" s="44" t="s">
        <v>349</v>
      </c>
      <c r="D169" s="44"/>
      <c r="E169" s="44"/>
      <c r="F169" s="44"/>
      <c r="G169" s="52"/>
      <c r="H169" s="53">
        <f>SUM(H168,H154,H149,H145,H136,H126,H121,H118,H107,H88,H79,H75,H68,H58)</f>
        <v>1575278</v>
      </c>
    </row>
    <row r="170" spans="1:8" ht="15.75" customHeight="1" x14ac:dyDescent="0.25">
      <c r="A170" s="23" t="s">
        <v>350</v>
      </c>
      <c r="B170" s="24"/>
      <c r="C170" s="25" t="s">
        <v>351</v>
      </c>
      <c r="D170" s="25"/>
      <c r="E170" s="25"/>
      <c r="F170" s="24"/>
      <c r="G170" s="24"/>
      <c r="H170" s="24"/>
    </row>
    <row r="171" spans="1:8" s="13" customFormat="1" outlineLevel="1" x14ac:dyDescent="0.25">
      <c r="A171" s="26" t="s">
        <v>352</v>
      </c>
      <c r="B171" s="26"/>
      <c r="C171" s="27" t="s">
        <v>353</v>
      </c>
      <c r="D171" s="26"/>
      <c r="E171" s="28"/>
      <c r="F171" s="29"/>
      <c r="G171" s="36"/>
      <c r="H171" s="54"/>
    </row>
    <row r="172" spans="1:8" s="13" customFormat="1" ht="47.25" outlineLevel="1" x14ac:dyDescent="0.25">
      <c r="A172" s="32" t="s">
        <v>354</v>
      </c>
      <c r="B172" s="33">
        <v>99059</v>
      </c>
      <c r="C172" s="34" t="s">
        <v>65</v>
      </c>
      <c r="D172" s="32" t="s">
        <v>66</v>
      </c>
      <c r="E172" s="28">
        <f>'[1]ABRIGO DE GÁS E LIXO'!D7</f>
        <v>11.2</v>
      </c>
      <c r="F172" s="55">
        <v>33.04</v>
      </c>
      <c r="G172" s="36">
        <f t="shared" ref="G172:G173" si="34">TRUNC(F172*(1+$E$2),2)</f>
        <v>41.87</v>
      </c>
      <c r="H172" s="37">
        <f t="shared" ref="H172:H173" si="35">TRUNC((G172*E172),2)</f>
        <v>468.94</v>
      </c>
    </row>
    <row r="173" spans="1:8" s="13" customFormat="1" ht="63" outlineLevel="1" x14ac:dyDescent="0.25">
      <c r="A173" s="32" t="s">
        <v>355</v>
      </c>
      <c r="B173" s="33">
        <v>89168</v>
      </c>
      <c r="C173" s="34" t="s">
        <v>109</v>
      </c>
      <c r="D173" s="32" t="s">
        <v>57</v>
      </c>
      <c r="E173" s="28">
        <f>'[1]ABRIGO DE GÁS E LIXO'!G17</f>
        <v>13.85</v>
      </c>
      <c r="F173" s="56">
        <v>66.87</v>
      </c>
      <c r="G173" s="36">
        <f t="shared" si="34"/>
        <v>84.74</v>
      </c>
      <c r="H173" s="37">
        <f t="shared" si="35"/>
        <v>1173.6400000000001</v>
      </c>
    </row>
    <row r="174" spans="1:8" s="13" customFormat="1" ht="31.5" outlineLevel="1" x14ac:dyDescent="0.25">
      <c r="A174" s="32" t="s">
        <v>356</v>
      </c>
      <c r="B174" s="32" t="s">
        <v>357</v>
      </c>
      <c r="C174" s="34" t="s">
        <v>358</v>
      </c>
      <c r="D174" s="32" t="s">
        <v>259</v>
      </c>
      <c r="E174" s="28">
        <f>'[1]ABRIGO DE GÁS E LIXO'!D24</f>
        <v>4</v>
      </c>
      <c r="F174" s="55">
        <v>6.8</v>
      </c>
      <c r="G174" s="36">
        <f>TRUNC(F174*(1+$E$2),2)</f>
        <v>8.61</v>
      </c>
      <c r="H174" s="37">
        <f>TRUNC((G174*E174),2)</f>
        <v>34.44</v>
      </c>
    </row>
    <row r="175" spans="1:8" s="13" customFormat="1" ht="31.5" outlineLevel="1" x14ac:dyDescent="0.25">
      <c r="A175" s="32" t="s">
        <v>359</v>
      </c>
      <c r="B175" s="33">
        <v>95241</v>
      </c>
      <c r="C175" s="34" t="s">
        <v>360</v>
      </c>
      <c r="D175" s="32" t="s">
        <v>57</v>
      </c>
      <c r="E175" s="28">
        <f>'[1]ABRIGO DE GÁS E LIXO'!D31</f>
        <v>4</v>
      </c>
      <c r="F175" s="37">
        <v>20.6</v>
      </c>
      <c r="G175" s="36">
        <f t="shared" ref="G175:G179" si="36">TRUNC(F175*(1+$E$2),2)</f>
        <v>26.1</v>
      </c>
      <c r="H175" s="37">
        <f t="shared" ref="H175:H179" si="37">TRUNC((G175*E175),2)</f>
        <v>104.4</v>
      </c>
    </row>
    <row r="176" spans="1:8" s="13" customFormat="1" ht="47.25" outlineLevel="1" x14ac:dyDescent="0.25">
      <c r="A176" s="32" t="s">
        <v>361</v>
      </c>
      <c r="B176" s="33">
        <v>87255</v>
      </c>
      <c r="C176" s="34" t="s">
        <v>362</v>
      </c>
      <c r="D176" s="32" t="s">
        <v>57</v>
      </c>
      <c r="E176" s="28">
        <f>'[1]ABRIGO DE GÁS E LIXO'!D39</f>
        <v>2</v>
      </c>
      <c r="F176" s="36">
        <v>66.260000000000005</v>
      </c>
      <c r="G176" s="36">
        <f t="shared" si="36"/>
        <v>83.97</v>
      </c>
      <c r="H176" s="37">
        <f t="shared" si="37"/>
        <v>167.94</v>
      </c>
    </row>
    <row r="177" spans="1:9" s="13" customFormat="1" ht="63" outlineLevel="1" x14ac:dyDescent="0.25">
      <c r="A177" s="32" t="s">
        <v>363</v>
      </c>
      <c r="B177" s="33">
        <v>87908</v>
      </c>
      <c r="C177" s="34" t="s">
        <v>170</v>
      </c>
      <c r="D177" s="32" t="s">
        <v>57</v>
      </c>
      <c r="E177" s="28">
        <f>'[1]ABRIGO DE GÁS E LIXO'!G47</f>
        <v>6.36</v>
      </c>
      <c r="F177" s="36">
        <v>5.45</v>
      </c>
      <c r="G177" s="36">
        <f t="shared" si="36"/>
        <v>6.9</v>
      </c>
      <c r="H177" s="37">
        <f t="shared" si="37"/>
        <v>43.88</v>
      </c>
    </row>
    <row r="178" spans="1:9" s="13" customFormat="1" ht="63" outlineLevel="2" x14ac:dyDescent="0.25">
      <c r="A178" s="32" t="s">
        <v>364</v>
      </c>
      <c r="B178" s="33">
        <v>87778</v>
      </c>
      <c r="C178" s="34" t="s">
        <v>172</v>
      </c>
      <c r="D178" s="32" t="s">
        <v>57</v>
      </c>
      <c r="E178" s="28">
        <f>'[1]ABRIGO DE GÁS E LIXO'!G55</f>
        <v>6.36</v>
      </c>
      <c r="F178" s="36">
        <v>66.98</v>
      </c>
      <c r="G178" s="36">
        <f t="shared" si="36"/>
        <v>84.88</v>
      </c>
      <c r="H178" s="37">
        <f t="shared" si="37"/>
        <v>539.83000000000004</v>
      </c>
    </row>
    <row r="179" spans="1:9" s="13" customFormat="1" ht="63" outlineLevel="2" x14ac:dyDescent="0.25">
      <c r="A179" s="32" t="s">
        <v>365</v>
      </c>
      <c r="B179" s="33">
        <v>87273</v>
      </c>
      <c r="C179" s="34" t="s">
        <v>366</v>
      </c>
      <c r="D179" s="32" t="s">
        <v>57</v>
      </c>
      <c r="E179" s="28">
        <f>'[1]ABRIGO DE GÁS E LIXO'!G64</f>
        <v>6.36</v>
      </c>
      <c r="F179" s="56">
        <v>42.17</v>
      </c>
      <c r="G179" s="36">
        <f t="shared" si="36"/>
        <v>53.44</v>
      </c>
      <c r="H179" s="37">
        <f t="shared" si="37"/>
        <v>339.87</v>
      </c>
    </row>
    <row r="180" spans="1:9" s="13" customFormat="1" ht="63" outlineLevel="2" x14ac:dyDescent="0.25">
      <c r="A180" s="32" t="s">
        <v>367</v>
      </c>
      <c r="B180" s="32" t="s">
        <v>368</v>
      </c>
      <c r="C180" s="34" t="s">
        <v>369</v>
      </c>
      <c r="D180" s="32" t="s">
        <v>57</v>
      </c>
      <c r="E180" s="28">
        <f>'[1]ABRIGO DE GÁS E LIXO'!D78</f>
        <v>28.72</v>
      </c>
      <c r="F180" s="55">
        <v>129.36000000000001</v>
      </c>
      <c r="G180" s="36">
        <f>TRUNC(F180*(1+$E$2),2)</f>
        <v>163.93</v>
      </c>
      <c r="H180" s="37">
        <f>TRUNC((G180*E180),2)</f>
        <v>4708.0600000000004</v>
      </c>
    </row>
    <row r="181" spans="1:9" s="13" customFormat="1" ht="47.25" outlineLevel="2" x14ac:dyDescent="0.25">
      <c r="A181" s="32" t="s">
        <v>370</v>
      </c>
      <c r="B181" s="32" t="s">
        <v>371</v>
      </c>
      <c r="C181" s="34" t="s">
        <v>372</v>
      </c>
      <c r="D181" s="32" t="s">
        <v>57</v>
      </c>
      <c r="E181" s="28">
        <f>'[1]ABRIGO DE GÁS E LIXO'!G85+'[1]ABRIGO DE GÁS E LIXO'!G92</f>
        <v>6</v>
      </c>
      <c r="F181" s="37">
        <v>642.19000000000005</v>
      </c>
      <c r="G181" s="36">
        <f t="shared" ref="G181:G182" si="38">TRUNC(F181*(1+$E$2),2)</f>
        <v>813.84</v>
      </c>
      <c r="H181" s="37">
        <f t="shared" ref="H181:H182" si="39">TRUNC((G181*E181),2)</f>
        <v>4883.04</v>
      </c>
    </row>
    <row r="182" spans="1:9" s="13" customFormat="1" ht="47.25" outlineLevel="2" x14ac:dyDescent="0.25">
      <c r="A182" s="32" t="s">
        <v>373</v>
      </c>
      <c r="B182" s="32" t="s">
        <v>374</v>
      </c>
      <c r="C182" s="34" t="s">
        <v>375</v>
      </c>
      <c r="D182" s="32" t="s">
        <v>57</v>
      </c>
      <c r="E182" s="28">
        <f>'[1]ABRIGO DE GÁS E LIXO'!C70</f>
        <v>6.27</v>
      </c>
      <c r="F182" s="36">
        <v>73.569999999999993</v>
      </c>
      <c r="G182" s="36">
        <f t="shared" si="38"/>
        <v>93.23</v>
      </c>
      <c r="H182" s="37">
        <f t="shared" si="39"/>
        <v>584.54999999999995</v>
      </c>
    </row>
    <row r="183" spans="1:9" outlineLevel="2" x14ac:dyDescent="0.25">
      <c r="A183" s="32"/>
      <c r="B183" s="38"/>
      <c r="C183" s="39" t="s">
        <v>48</v>
      </c>
      <c r="D183" s="38"/>
      <c r="E183" s="40"/>
      <c r="F183" s="41"/>
      <c r="G183" s="42"/>
      <c r="H183" s="43">
        <f>SUM(H172:H182)</f>
        <v>13048.59</v>
      </c>
    </row>
    <row r="184" spans="1:9" x14ac:dyDescent="0.25">
      <c r="A184" s="49"/>
      <c r="B184" s="49"/>
      <c r="C184" s="57" t="s">
        <v>376</v>
      </c>
      <c r="D184" s="57"/>
      <c r="E184" s="57"/>
      <c r="F184" s="57"/>
      <c r="G184" s="58"/>
      <c r="H184" s="59">
        <f>SUM(H183)</f>
        <v>13048.59</v>
      </c>
    </row>
    <row r="185" spans="1:9" s="22" customFormat="1" ht="15.75" customHeight="1" x14ac:dyDescent="0.25">
      <c r="A185" s="60" t="s">
        <v>377</v>
      </c>
      <c r="B185" s="61"/>
      <c r="C185" s="25" t="s">
        <v>378</v>
      </c>
      <c r="D185" s="25"/>
      <c r="E185" s="25"/>
      <c r="F185" s="61"/>
      <c r="G185" s="61"/>
      <c r="H185" s="62"/>
      <c r="I185" s="21"/>
    </row>
    <row r="186" spans="1:9" outlineLevel="1" x14ac:dyDescent="0.25">
      <c r="A186" s="26" t="s">
        <v>379</v>
      </c>
      <c r="B186" s="26"/>
      <c r="C186" s="27" t="s">
        <v>380</v>
      </c>
      <c r="D186" s="26"/>
      <c r="E186" s="63"/>
      <c r="F186" s="64"/>
      <c r="G186" s="36"/>
      <c r="H186" s="64"/>
    </row>
    <row r="187" spans="1:9" outlineLevel="1" x14ac:dyDescent="0.25">
      <c r="A187" s="26" t="s">
        <v>381</v>
      </c>
      <c r="B187" s="26"/>
      <c r="C187" s="27" t="s">
        <v>382</v>
      </c>
      <c r="D187" s="26"/>
      <c r="E187" s="63"/>
      <c r="F187" s="64"/>
      <c r="G187" s="36"/>
      <c r="H187" s="64"/>
    </row>
    <row r="188" spans="1:9" s="13" customFormat="1" ht="47.25" outlineLevel="2" x14ac:dyDescent="0.25">
      <c r="A188" s="32" t="s">
        <v>383</v>
      </c>
      <c r="B188" s="33">
        <v>96521</v>
      </c>
      <c r="C188" s="34" t="s">
        <v>384</v>
      </c>
      <c r="D188" s="32" t="s">
        <v>88</v>
      </c>
      <c r="E188" s="28">
        <f>[1]OFIOLOGIA!E5</f>
        <v>68.28</v>
      </c>
      <c r="F188" s="37">
        <v>26.34</v>
      </c>
      <c r="G188" s="36">
        <f t="shared" ref="G188:G194" si="40">TRUNC(F188*(1+$E$2),2)</f>
        <v>33.380000000000003</v>
      </c>
      <c r="H188" s="37">
        <f t="shared" ref="H188:H194" si="41">TRUNC((G188*E188),2)</f>
        <v>2279.1799999999998</v>
      </c>
    </row>
    <row r="189" spans="1:9" s="13" customFormat="1" ht="31.5" outlineLevel="2" x14ac:dyDescent="0.25">
      <c r="A189" s="32" t="s">
        <v>385</v>
      </c>
      <c r="B189" s="33">
        <v>96525</v>
      </c>
      <c r="C189" s="34" t="s">
        <v>386</v>
      </c>
      <c r="D189" s="32" t="s">
        <v>88</v>
      </c>
      <c r="E189" s="28">
        <f>[1]OFIOLOGIA!E6</f>
        <v>25.64</v>
      </c>
      <c r="F189" s="37">
        <v>25.48</v>
      </c>
      <c r="G189" s="36">
        <f t="shared" si="40"/>
        <v>32.29</v>
      </c>
      <c r="H189" s="37">
        <f t="shared" si="41"/>
        <v>827.91</v>
      </c>
    </row>
    <row r="190" spans="1:9" s="13" customFormat="1" ht="31.5" outlineLevel="2" x14ac:dyDescent="0.25">
      <c r="A190" s="32" t="s">
        <v>387</v>
      </c>
      <c r="B190" s="33">
        <v>94107</v>
      </c>
      <c r="C190" s="34" t="s">
        <v>388</v>
      </c>
      <c r="D190" s="32" t="s">
        <v>88</v>
      </c>
      <c r="E190" s="28">
        <f>[1]OFIOLOGIA!J7</f>
        <v>10.83</v>
      </c>
      <c r="F190" s="37">
        <v>198.05</v>
      </c>
      <c r="G190" s="36">
        <f t="shared" si="40"/>
        <v>250.98</v>
      </c>
      <c r="H190" s="37">
        <f t="shared" si="41"/>
        <v>2718.11</v>
      </c>
    </row>
    <row r="191" spans="1:9" s="13" customFormat="1" ht="78.75" outlineLevel="2" x14ac:dyDescent="0.25">
      <c r="A191" s="32" t="s">
        <v>389</v>
      </c>
      <c r="B191" s="33">
        <v>93368</v>
      </c>
      <c r="C191" s="34" t="s">
        <v>390</v>
      </c>
      <c r="D191" s="32" t="s">
        <v>88</v>
      </c>
      <c r="E191" s="28">
        <f>[1]OFIOLOGIA!E9</f>
        <v>57.760000000000005</v>
      </c>
      <c r="F191" s="37">
        <v>9.58</v>
      </c>
      <c r="G191" s="36">
        <f t="shared" si="40"/>
        <v>12.14</v>
      </c>
      <c r="H191" s="37">
        <f t="shared" si="41"/>
        <v>701.2</v>
      </c>
    </row>
    <row r="192" spans="1:9" s="13" customFormat="1" ht="63" outlineLevel="2" x14ac:dyDescent="0.25">
      <c r="A192" s="32" t="s">
        <v>391</v>
      </c>
      <c r="B192" s="33">
        <v>100981</v>
      </c>
      <c r="C192" s="34" t="s">
        <v>99</v>
      </c>
      <c r="D192" s="32" t="s">
        <v>88</v>
      </c>
      <c r="E192" s="28">
        <f>[1]OFIOLOGIA!E10</f>
        <v>46.89</v>
      </c>
      <c r="F192" s="37">
        <v>4.87</v>
      </c>
      <c r="G192" s="36">
        <f t="shared" si="40"/>
        <v>6.17</v>
      </c>
      <c r="H192" s="37">
        <f t="shared" si="41"/>
        <v>289.31</v>
      </c>
    </row>
    <row r="193" spans="1:8" s="13" customFormat="1" ht="47.25" outlineLevel="2" x14ac:dyDescent="0.25">
      <c r="A193" s="32" t="s">
        <v>392</v>
      </c>
      <c r="B193" s="33">
        <v>97914</v>
      </c>
      <c r="C193" s="34" t="s">
        <v>101</v>
      </c>
      <c r="D193" s="32" t="s">
        <v>102</v>
      </c>
      <c r="E193" s="28">
        <f>E192*10</f>
        <v>468.9</v>
      </c>
      <c r="F193" s="37">
        <v>1.53</v>
      </c>
      <c r="G193" s="36">
        <f t="shared" si="40"/>
        <v>1.93</v>
      </c>
      <c r="H193" s="37">
        <f t="shared" si="41"/>
        <v>904.97</v>
      </c>
    </row>
    <row r="194" spans="1:8" s="13" customFormat="1" ht="31.5" outlineLevel="2" x14ac:dyDescent="0.25">
      <c r="A194" s="32" t="s">
        <v>393</v>
      </c>
      <c r="B194" s="33">
        <v>98557</v>
      </c>
      <c r="C194" s="34" t="s">
        <v>166</v>
      </c>
      <c r="D194" s="32" t="s">
        <v>57</v>
      </c>
      <c r="E194" s="28">
        <f>[1]OFIOLOGIA!E11</f>
        <v>298.78000000000003</v>
      </c>
      <c r="F194" s="37">
        <v>28.07</v>
      </c>
      <c r="G194" s="36">
        <f t="shared" si="40"/>
        <v>35.57</v>
      </c>
      <c r="H194" s="37">
        <f t="shared" si="41"/>
        <v>10627.6</v>
      </c>
    </row>
    <row r="195" spans="1:8" s="13" customFormat="1" outlineLevel="1" x14ac:dyDescent="0.25">
      <c r="A195" s="38"/>
      <c r="B195" s="38"/>
      <c r="C195" s="39" t="s">
        <v>48</v>
      </c>
      <c r="D195" s="38"/>
      <c r="E195" s="40"/>
      <c r="F195" s="41"/>
      <c r="G195" s="42"/>
      <c r="H195" s="43">
        <f>SUM(H188:H194)</f>
        <v>18348.28</v>
      </c>
    </row>
    <row r="196" spans="1:8" s="13" customFormat="1" outlineLevel="1" x14ac:dyDescent="0.25">
      <c r="A196" s="49" t="s">
        <v>394</v>
      </c>
      <c r="B196" s="49"/>
      <c r="C196" s="65" t="s">
        <v>395</v>
      </c>
      <c r="D196" s="49"/>
      <c r="E196" s="66"/>
      <c r="F196" s="67"/>
      <c r="G196" s="58"/>
      <c r="H196" s="67"/>
    </row>
    <row r="197" spans="1:8" s="13" customFormat="1" ht="47.25" outlineLevel="2" x14ac:dyDescent="0.25">
      <c r="A197" s="32" t="s">
        <v>396</v>
      </c>
      <c r="B197" s="33">
        <v>96531</v>
      </c>
      <c r="C197" s="34" t="s">
        <v>397</v>
      </c>
      <c r="D197" s="32" t="s">
        <v>57</v>
      </c>
      <c r="E197" s="28">
        <f>[1]OFIOLOGIA!E13</f>
        <v>135.28</v>
      </c>
      <c r="F197" s="37">
        <v>67.16</v>
      </c>
      <c r="G197" s="36">
        <f t="shared" ref="G197:G204" si="42">TRUNC(F197*(1+$E$2),2)</f>
        <v>85.11</v>
      </c>
      <c r="H197" s="37">
        <f t="shared" ref="H197:H204" si="43">TRUNC((G197*E197),2)</f>
        <v>11513.68</v>
      </c>
    </row>
    <row r="198" spans="1:8" s="13" customFormat="1" ht="47.25" outlineLevel="2" x14ac:dyDescent="0.25">
      <c r="A198" s="32" t="s">
        <v>398</v>
      </c>
      <c r="B198" s="33">
        <v>96533</v>
      </c>
      <c r="C198" s="34" t="s">
        <v>399</v>
      </c>
      <c r="D198" s="32" t="s">
        <v>57</v>
      </c>
      <c r="E198" s="28">
        <f>[1]OFIOLOGIA!E14</f>
        <v>115.47999999999999</v>
      </c>
      <c r="F198" s="37">
        <v>58.17</v>
      </c>
      <c r="G198" s="36">
        <f t="shared" si="42"/>
        <v>73.709999999999994</v>
      </c>
      <c r="H198" s="37">
        <f t="shared" si="43"/>
        <v>8512.0300000000007</v>
      </c>
    </row>
    <row r="199" spans="1:8" s="13" customFormat="1" ht="47.25" outlineLevel="2" x14ac:dyDescent="0.25">
      <c r="A199" s="32" t="s">
        <v>400</v>
      </c>
      <c r="B199" s="32" t="s">
        <v>401</v>
      </c>
      <c r="C199" s="34" t="s">
        <v>402</v>
      </c>
      <c r="D199" s="32" t="s">
        <v>88</v>
      </c>
      <c r="E199" s="28">
        <f>[1]OFIOLOGIA!E15</f>
        <v>36.159999999999997</v>
      </c>
      <c r="F199" s="37">
        <v>427.7</v>
      </c>
      <c r="G199" s="36">
        <f t="shared" si="42"/>
        <v>542.02</v>
      </c>
      <c r="H199" s="37">
        <f t="shared" si="43"/>
        <v>19599.439999999999</v>
      </c>
    </row>
    <row r="200" spans="1:8" s="13" customFormat="1" ht="31.5" outlineLevel="2" x14ac:dyDescent="0.25">
      <c r="A200" s="32" t="s">
        <v>403</v>
      </c>
      <c r="B200" s="33">
        <v>96543</v>
      </c>
      <c r="C200" s="34" t="s">
        <v>404</v>
      </c>
      <c r="D200" s="32" t="s">
        <v>405</v>
      </c>
      <c r="E200" s="28">
        <f>[1]OFIOLOGIA!E16</f>
        <v>672.3</v>
      </c>
      <c r="F200" s="37">
        <v>12.98</v>
      </c>
      <c r="G200" s="36">
        <f t="shared" si="42"/>
        <v>16.440000000000001</v>
      </c>
      <c r="H200" s="37">
        <f t="shared" si="43"/>
        <v>11052.61</v>
      </c>
    </row>
    <row r="201" spans="1:8" s="13" customFormat="1" ht="31.5" outlineLevel="2" x14ac:dyDescent="0.25">
      <c r="A201" s="32" t="s">
        <v>406</v>
      </c>
      <c r="B201" s="33">
        <v>96544</v>
      </c>
      <c r="C201" s="34" t="s">
        <v>407</v>
      </c>
      <c r="D201" s="32" t="s">
        <v>405</v>
      </c>
      <c r="E201" s="28">
        <f>[1]OFIOLOGIA!E17</f>
        <v>578.70000000000005</v>
      </c>
      <c r="F201" s="37">
        <v>12</v>
      </c>
      <c r="G201" s="36">
        <f t="shared" si="42"/>
        <v>15.2</v>
      </c>
      <c r="H201" s="37">
        <f t="shared" si="43"/>
        <v>8796.24</v>
      </c>
    </row>
    <row r="202" spans="1:8" s="13" customFormat="1" ht="31.5" outlineLevel="2" x14ac:dyDescent="0.25">
      <c r="A202" s="32" t="s">
        <v>408</v>
      </c>
      <c r="B202" s="33">
        <v>96545</v>
      </c>
      <c r="C202" s="34" t="s">
        <v>409</v>
      </c>
      <c r="D202" s="32" t="s">
        <v>405</v>
      </c>
      <c r="E202" s="28">
        <f>[1]OFIOLOGIA!E18</f>
        <v>1345.5</v>
      </c>
      <c r="F202" s="37">
        <v>11.09</v>
      </c>
      <c r="G202" s="36">
        <f t="shared" si="42"/>
        <v>14.05</v>
      </c>
      <c r="H202" s="37">
        <f t="shared" si="43"/>
        <v>18904.27</v>
      </c>
    </row>
    <row r="203" spans="1:8" s="13" customFormat="1" ht="31.5" outlineLevel="2" x14ac:dyDescent="0.25">
      <c r="A203" s="32" t="s">
        <v>410</v>
      </c>
      <c r="B203" s="33">
        <v>96546</v>
      </c>
      <c r="C203" s="34" t="s">
        <v>411</v>
      </c>
      <c r="D203" s="32" t="s">
        <v>405</v>
      </c>
      <c r="E203" s="28">
        <f>[1]OFIOLOGIA!E19</f>
        <v>1029.5</v>
      </c>
      <c r="F203" s="37">
        <v>9.83</v>
      </c>
      <c r="G203" s="36">
        <f t="shared" si="42"/>
        <v>12.45</v>
      </c>
      <c r="H203" s="37">
        <f t="shared" si="43"/>
        <v>12817.27</v>
      </c>
    </row>
    <row r="204" spans="1:8" s="13" customFormat="1" ht="31.5" outlineLevel="2" x14ac:dyDescent="0.25">
      <c r="A204" s="32" t="s">
        <v>412</v>
      </c>
      <c r="B204" s="33">
        <v>96547</v>
      </c>
      <c r="C204" s="34" t="s">
        <v>413</v>
      </c>
      <c r="D204" s="32" t="s">
        <v>405</v>
      </c>
      <c r="E204" s="28">
        <f>[1]OFIOLOGIA!E20</f>
        <v>50</v>
      </c>
      <c r="F204" s="37">
        <v>8.27</v>
      </c>
      <c r="G204" s="36">
        <f t="shared" si="42"/>
        <v>10.48</v>
      </c>
      <c r="H204" s="37">
        <f t="shared" si="43"/>
        <v>524</v>
      </c>
    </row>
    <row r="205" spans="1:8" s="13" customFormat="1" outlineLevel="1" x14ac:dyDescent="0.25">
      <c r="A205" s="51"/>
      <c r="B205" s="38"/>
      <c r="C205" s="39" t="s">
        <v>48</v>
      </c>
      <c r="D205" s="38"/>
      <c r="E205" s="40"/>
      <c r="F205" s="41"/>
      <c r="G205" s="42"/>
      <c r="H205" s="43">
        <f>SUM(H197:H204)</f>
        <v>91719.54</v>
      </c>
    </row>
    <row r="206" spans="1:8" outlineLevel="1" x14ac:dyDescent="0.25">
      <c r="A206" s="49" t="s">
        <v>414</v>
      </c>
      <c r="B206" s="49"/>
      <c r="C206" s="65" t="s">
        <v>415</v>
      </c>
      <c r="D206" s="49"/>
      <c r="E206" s="66"/>
      <c r="F206" s="67"/>
      <c r="G206" s="58"/>
      <c r="H206" s="67"/>
    </row>
    <row r="207" spans="1:8" s="13" customFormat="1" ht="47.25" outlineLevel="2" x14ac:dyDescent="0.25">
      <c r="A207" s="32" t="s">
        <v>416</v>
      </c>
      <c r="B207" s="33">
        <v>96257</v>
      </c>
      <c r="C207" s="34" t="s">
        <v>417</v>
      </c>
      <c r="D207" s="32" t="s">
        <v>57</v>
      </c>
      <c r="E207" s="28">
        <f>[1]OFIOLOGIA!E26</f>
        <v>334.12999999999994</v>
      </c>
      <c r="F207" s="37">
        <v>126.37</v>
      </c>
      <c r="G207" s="36">
        <f t="shared" ref="G207:G216" si="44">TRUNC(F207*(1+$E$2),2)</f>
        <v>160.13999999999999</v>
      </c>
      <c r="H207" s="37">
        <f t="shared" ref="H207:H216" si="45">TRUNC((G207*E207),2)</f>
        <v>53507.57</v>
      </c>
    </row>
    <row r="208" spans="1:8" s="13" customFormat="1" ht="47.25" outlineLevel="2" x14ac:dyDescent="0.25">
      <c r="A208" s="32" t="s">
        <v>418</v>
      </c>
      <c r="B208" s="33">
        <v>92447</v>
      </c>
      <c r="C208" s="34" t="s">
        <v>419</v>
      </c>
      <c r="D208" s="32" t="s">
        <v>57</v>
      </c>
      <c r="E208" s="28">
        <f>[1]OFIOLOGIA!E27</f>
        <v>561.1</v>
      </c>
      <c r="F208" s="37">
        <v>105.49</v>
      </c>
      <c r="G208" s="36">
        <f t="shared" si="44"/>
        <v>133.68</v>
      </c>
      <c r="H208" s="37">
        <f t="shared" si="45"/>
        <v>75007.839999999997</v>
      </c>
    </row>
    <row r="209" spans="1:8" s="13" customFormat="1" ht="47.25" outlineLevel="2" x14ac:dyDescent="0.25">
      <c r="A209" s="32" t="s">
        <v>420</v>
      </c>
      <c r="B209" s="32" t="s">
        <v>401</v>
      </c>
      <c r="C209" s="34" t="s">
        <v>402</v>
      </c>
      <c r="D209" s="32" t="s">
        <v>88</v>
      </c>
      <c r="E209" s="28">
        <f>[1]OFIOLOGIA!E28</f>
        <v>61.09</v>
      </c>
      <c r="F209" s="37">
        <v>427.7</v>
      </c>
      <c r="G209" s="36">
        <f t="shared" si="44"/>
        <v>542.02</v>
      </c>
      <c r="H209" s="37">
        <f t="shared" si="45"/>
        <v>33112</v>
      </c>
    </row>
    <row r="210" spans="1:8" s="13" customFormat="1" ht="47.25" outlineLevel="2" x14ac:dyDescent="0.25">
      <c r="A210" s="32" t="s">
        <v>421</v>
      </c>
      <c r="B210" s="33">
        <v>92775</v>
      </c>
      <c r="C210" s="34" t="s">
        <v>422</v>
      </c>
      <c r="D210" s="32" t="s">
        <v>405</v>
      </c>
      <c r="E210" s="28">
        <f>[1]OFIOLOGIA!E29</f>
        <v>908.4</v>
      </c>
      <c r="F210" s="37">
        <v>13.04</v>
      </c>
      <c r="G210" s="36">
        <f t="shared" si="44"/>
        <v>16.52</v>
      </c>
      <c r="H210" s="37">
        <f t="shared" si="45"/>
        <v>15006.76</v>
      </c>
    </row>
    <row r="211" spans="1:8" s="13" customFormat="1" ht="47.25" outlineLevel="2" x14ac:dyDescent="0.25">
      <c r="A211" s="32" t="s">
        <v>423</v>
      </c>
      <c r="B211" s="33">
        <v>92776</v>
      </c>
      <c r="C211" s="34" t="s">
        <v>424</v>
      </c>
      <c r="D211" s="32" t="s">
        <v>405</v>
      </c>
      <c r="E211" s="28">
        <f>[1]OFIOLOGIA!E30</f>
        <v>39.4</v>
      </c>
      <c r="F211" s="37">
        <v>12.04</v>
      </c>
      <c r="G211" s="36">
        <f t="shared" si="44"/>
        <v>15.25</v>
      </c>
      <c r="H211" s="37">
        <f t="shared" si="45"/>
        <v>600.85</v>
      </c>
    </row>
    <row r="212" spans="1:8" s="13" customFormat="1" ht="47.25" outlineLevel="2" x14ac:dyDescent="0.25">
      <c r="A212" s="32" t="s">
        <v>425</v>
      </c>
      <c r="B212" s="33">
        <v>92777</v>
      </c>
      <c r="C212" s="34" t="s">
        <v>426</v>
      </c>
      <c r="D212" s="32" t="s">
        <v>405</v>
      </c>
      <c r="E212" s="28">
        <f>[1]OFIOLOGIA!E31</f>
        <v>454.20000000000005</v>
      </c>
      <c r="F212" s="37">
        <v>11.07</v>
      </c>
      <c r="G212" s="36">
        <f t="shared" si="44"/>
        <v>14.02</v>
      </c>
      <c r="H212" s="37">
        <f t="shared" si="45"/>
        <v>6367.88</v>
      </c>
    </row>
    <row r="213" spans="1:8" s="13" customFormat="1" ht="47.25" outlineLevel="2" x14ac:dyDescent="0.25">
      <c r="A213" s="32" t="s">
        <v>427</v>
      </c>
      <c r="B213" s="33">
        <v>92778</v>
      </c>
      <c r="C213" s="34" t="s">
        <v>428</v>
      </c>
      <c r="D213" s="32" t="s">
        <v>405</v>
      </c>
      <c r="E213" s="28">
        <f>[1]OFIOLOGIA!E32</f>
        <v>1936.3999999999999</v>
      </c>
      <c r="F213" s="37">
        <v>9.7799999999999994</v>
      </c>
      <c r="G213" s="36">
        <f t="shared" si="44"/>
        <v>12.39</v>
      </c>
      <c r="H213" s="37">
        <f t="shared" si="45"/>
        <v>23991.99</v>
      </c>
    </row>
    <row r="214" spans="1:8" s="13" customFormat="1" ht="47.25" outlineLevel="2" x14ac:dyDescent="0.25">
      <c r="A214" s="32" t="s">
        <v>429</v>
      </c>
      <c r="B214" s="33">
        <v>92779</v>
      </c>
      <c r="C214" s="34" t="s">
        <v>430</v>
      </c>
      <c r="D214" s="32" t="s">
        <v>405</v>
      </c>
      <c r="E214" s="28">
        <f>[1]OFIOLOGIA!E33</f>
        <v>725</v>
      </c>
      <c r="F214" s="37">
        <v>8.16</v>
      </c>
      <c r="G214" s="36">
        <f t="shared" si="44"/>
        <v>10.34</v>
      </c>
      <c r="H214" s="37">
        <f t="shared" si="45"/>
        <v>7496.5</v>
      </c>
    </row>
    <row r="215" spans="1:8" s="13" customFormat="1" ht="47.25" outlineLevel="2" x14ac:dyDescent="0.25">
      <c r="A215" s="32" t="s">
        <v>431</v>
      </c>
      <c r="B215" s="33">
        <v>92780</v>
      </c>
      <c r="C215" s="34" t="s">
        <v>432</v>
      </c>
      <c r="D215" s="32" t="s">
        <v>405</v>
      </c>
      <c r="E215" s="28">
        <f>[1]OFIOLOGIA!E34</f>
        <v>297.5</v>
      </c>
      <c r="F215" s="37">
        <v>7.62</v>
      </c>
      <c r="G215" s="36">
        <f t="shared" si="44"/>
        <v>9.65</v>
      </c>
      <c r="H215" s="37">
        <f t="shared" si="45"/>
        <v>2870.87</v>
      </c>
    </row>
    <row r="216" spans="1:8" s="13" customFormat="1" ht="47.25" outlineLevel="2" x14ac:dyDescent="0.25">
      <c r="A216" s="32" t="s">
        <v>433</v>
      </c>
      <c r="B216" s="33">
        <v>92781</v>
      </c>
      <c r="C216" s="34" t="s">
        <v>434</v>
      </c>
      <c r="D216" s="32" t="s">
        <v>405</v>
      </c>
      <c r="E216" s="28">
        <f>[1]OFIOLOGIA!E35</f>
        <v>240.1</v>
      </c>
      <c r="F216" s="37">
        <v>8.42</v>
      </c>
      <c r="G216" s="36">
        <f t="shared" si="44"/>
        <v>10.67</v>
      </c>
      <c r="H216" s="37">
        <f t="shared" si="45"/>
        <v>2561.86</v>
      </c>
    </row>
    <row r="217" spans="1:8" outlineLevel="1" x14ac:dyDescent="0.25">
      <c r="A217" s="51"/>
      <c r="B217" s="38"/>
      <c r="C217" s="39" t="s">
        <v>48</v>
      </c>
      <c r="D217" s="38"/>
      <c r="E217" s="40"/>
      <c r="F217" s="41"/>
      <c r="G217" s="42"/>
      <c r="H217" s="43">
        <f>SUM(H207:H216)</f>
        <v>220524.12</v>
      </c>
    </row>
    <row r="218" spans="1:8" s="13" customFormat="1" outlineLevel="1" x14ac:dyDescent="0.25">
      <c r="A218" s="49" t="s">
        <v>435</v>
      </c>
      <c r="B218" s="49"/>
      <c r="C218" s="65" t="s">
        <v>436</v>
      </c>
      <c r="D218" s="49"/>
      <c r="E218" s="66"/>
      <c r="F218" s="67"/>
      <c r="G218" s="58"/>
      <c r="H218" s="67"/>
    </row>
    <row r="219" spans="1:8" s="13" customFormat="1" ht="31.5" outlineLevel="2" x14ac:dyDescent="0.25">
      <c r="A219" s="32" t="s">
        <v>437</v>
      </c>
      <c r="B219" s="32" t="s">
        <v>438</v>
      </c>
      <c r="C219" s="34" t="s">
        <v>439</v>
      </c>
      <c r="D219" s="32" t="s">
        <v>57</v>
      </c>
      <c r="E219" s="28">
        <f>[1]OFIOLOGIA!E39</f>
        <v>492.38</v>
      </c>
      <c r="F219" s="37">
        <v>13.38</v>
      </c>
      <c r="G219" s="36">
        <f t="shared" ref="G219:G221" si="46">TRUNC(F219*(1+$E$2),2)</f>
        <v>16.95</v>
      </c>
      <c r="H219" s="37">
        <f t="shared" ref="H219:H221" si="47">TRUNC((G219*E219),2)</f>
        <v>8345.84</v>
      </c>
    </row>
    <row r="220" spans="1:8" s="13" customFormat="1" ht="47.25" outlineLevel="2" x14ac:dyDescent="0.25">
      <c r="A220" s="32" t="s">
        <v>440</v>
      </c>
      <c r="B220" s="32" t="s">
        <v>401</v>
      </c>
      <c r="C220" s="34" t="s">
        <v>402</v>
      </c>
      <c r="D220" s="32" t="s">
        <v>88</v>
      </c>
      <c r="E220" s="28">
        <f>[1]OFIOLOGIA!E40</f>
        <v>22.1</v>
      </c>
      <c r="F220" s="37">
        <v>427.7</v>
      </c>
      <c r="G220" s="36">
        <f t="shared" si="46"/>
        <v>542.02</v>
      </c>
      <c r="H220" s="37">
        <f t="shared" si="47"/>
        <v>11978.64</v>
      </c>
    </row>
    <row r="221" spans="1:8" s="13" customFormat="1" ht="47.25" outlineLevel="2" x14ac:dyDescent="0.25">
      <c r="A221" s="32" t="s">
        <v>441</v>
      </c>
      <c r="B221" s="32" t="s">
        <v>442</v>
      </c>
      <c r="C221" s="34" t="s">
        <v>443</v>
      </c>
      <c r="D221" s="32" t="s">
        <v>57</v>
      </c>
      <c r="E221" s="28">
        <f>[1]OFIOLOGIA!E38</f>
        <v>410.32</v>
      </c>
      <c r="F221" s="37">
        <v>86.88</v>
      </c>
      <c r="G221" s="36">
        <f t="shared" si="46"/>
        <v>110.1</v>
      </c>
      <c r="H221" s="37">
        <f t="shared" si="47"/>
        <v>45176.23</v>
      </c>
    </row>
    <row r="222" spans="1:8" s="13" customFormat="1" outlineLevel="1" x14ac:dyDescent="0.25">
      <c r="A222" s="51"/>
      <c r="B222" s="38"/>
      <c r="C222" s="39" t="s">
        <v>48</v>
      </c>
      <c r="D222" s="38"/>
      <c r="E222" s="40"/>
      <c r="F222" s="41"/>
      <c r="G222" s="42"/>
      <c r="H222" s="43">
        <f>SUM(H219:H221)</f>
        <v>65500.710000000006</v>
      </c>
    </row>
    <row r="223" spans="1:8" outlineLevel="1" x14ac:dyDescent="0.25">
      <c r="A223" s="49" t="s">
        <v>444</v>
      </c>
      <c r="B223" s="49"/>
      <c r="C223" s="65" t="s">
        <v>445</v>
      </c>
      <c r="D223" s="49"/>
      <c r="E223" s="66"/>
      <c r="F223" s="67"/>
      <c r="G223" s="58"/>
      <c r="H223" s="67"/>
    </row>
    <row r="224" spans="1:8" s="13" customFormat="1" ht="47.25" outlineLevel="2" x14ac:dyDescent="0.25">
      <c r="A224" s="32" t="s">
        <v>446</v>
      </c>
      <c r="B224" s="33">
        <v>95939</v>
      </c>
      <c r="C224" s="34" t="s">
        <v>447</v>
      </c>
      <c r="D224" s="32" t="s">
        <v>57</v>
      </c>
      <c r="E224" s="68">
        <f>[1]OFIOLOGIA!E42</f>
        <v>6.5</v>
      </c>
      <c r="F224" s="28">
        <v>153.66999999999999</v>
      </c>
      <c r="G224" s="36">
        <f t="shared" ref="G224:G227" si="48">TRUNC(F224*(1+$E$2),2)</f>
        <v>194.74</v>
      </c>
      <c r="H224" s="37">
        <f t="shared" ref="H224:H227" si="49">TRUNC((G224*E224),2)</f>
        <v>1265.81</v>
      </c>
    </row>
    <row r="225" spans="1:8" s="13" customFormat="1" ht="47.25" outlineLevel="2" x14ac:dyDescent="0.25">
      <c r="A225" s="32" t="s">
        <v>448</v>
      </c>
      <c r="B225" s="32" t="s">
        <v>401</v>
      </c>
      <c r="C225" s="34" t="s">
        <v>402</v>
      </c>
      <c r="D225" s="32" t="s">
        <v>88</v>
      </c>
      <c r="E225" s="68">
        <f>[1]OFIOLOGIA!E43</f>
        <v>0.97</v>
      </c>
      <c r="F225" s="28">
        <v>427.7</v>
      </c>
      <c r="G225" s="36">
        <f t="shared" si="48"/>
        <v>542.02</v>
      </c>
      <c r="H225" s="37">
        <f t="shared" si="49"/>
        <v>525.75</v>
      </c>
    </row>
    <row r="226" spans="1:8" s="13" customFormat="1" ht="47.25" outlineLevel="2" x14ac:dyDescent="0.25">
      <c r="A226" s="32" t="s">
        <v>449</v>
      </c>
      <c r="B226" s="33">
        <v>95945</v>
      </c>
      <c r="C226" s="34" t="s">
        <v>450</v>
      </c>
      <c r="D226" s="32" t="s">
        <v>405</v>
      </c>
      <c r="E226" s="68">
        <f>[1]OFIOLOGIA!E44</f>
        <v>52</v>
      </c>
      <c r="F226" s="37">
        <v>11.87</v>
      </c>
      <c r="G226" s="36">
        <f t="shared" si="48"/>
        <v>15.04</v>
      </c>
      <c r="H226" s="37">
        <f t="shared" si="49"/>
        <v>782.08</v>
      </c>
    </row>
    <row r="227" spans="1:8" s="13" customFormat="1" ht="47.25" outlineLevel="2" x14ac:dyDescent="0.25">
      <c r="A227" s="32" t="s">
        <v>451</v>
      </c>
      <c r="B227" s="33">
        <v>95946</v>
      </c>
      <c r="C227" s="34" t="s">
        <v>452</v>
      </c>
      <c r="D227" s="32" t="s">
        <v>405</v>
      </c>
      <c r="E227" s="68">
        <f>[1]OFIOLOGIA!E45</f>
        <v>90</v>
      </c>
      <c r="F227" s="37">
        <v>9.64</v>
      </c>
      <c r="G227" s="36">
        <f t="shared" si="48"/>
        <v>12.21</v>
      </c>
      <c r="H227" s="37">
        <f t="shared" si="49"/>
        <v>1098.9000000000001</v>
      </c>
    </row>
    <row r="228" spans="1:8" outlineLevel="1" x14ac:dyDescent="0.25">
      <c r="A228" s="51"/>
      <c r="B228" s="38"/>
      <c r="C228" s="39" t="s">
        <v>48</v>
      </c>
      <c r="D228" s="38"/>
      <c r="E228" s="40"/>
      <c r="F228" s="41"/>
      <c r="G228" s="42"/>
      <c r="H228" s="43">
        <f>SUM(H224:H227)</f>
        <v>3672.54</v>
      </c>
    </row>
    <row r="229" spans="1:8" s="13" customFormat="1" outlineLevel="1" x14ac:dyDescent="0.25">
      <c r="A229" s="49" t="s">
        <v>453</v>
      </c>
      <c r="B229" s="49"/>
      <c r="C229" s="65" t="s">
        <v>454</v>
      </c>
      <c r="D229" s="49"/>
      <c r="E229" s="66"/>
      <c r="F229" s="67"/>
      <c r="G229" s="58"/>
      <c r="H229" s="67"/>
    </row>
    <row r="230" spans="1:8" s="13" customFormat="1" ht="63" outlineLevel="2" x14ac:dyDescent="0.25">
      <c r="A230" s="32" t="s">
        <v>455</v>
      </c>
      <c r="B230" s="33">
        <v>100897</v>
      </c>
      <c r="C230" s="34" t="s">
        <v>456</v>
      </c>
      <c r="D230" s="32" t="s">
        <v>66</v>
      </c>
      <c r="E230" s="28">
        <f>[1]OFIOLOGIA!E49</f>
        <v>545.20000000000005</v>
      </c>
      <c r="F230" s="37">
        <v>83.77</v>
      </c>
      <c r="G230" s="36">
        <f t="shared" ref="G230:G234" si="50">TRUNC(F230*(1+$E$2),2)</f>
        <v>106.16</v>
      </c>
      <c r="H230" s="37">
        <f t="shared" ref="H230:H234" si="51">TRUNC((G230*E230),2)</f>
        <v>57878.43</v>
      </c>
    </row>
    <row r="231" spans="1:8" s="13" customFormat="1" ht="47.25" outlineLevel="2" x14ac:dyDescent="0.25">
      <c r="A231" s="32" t="s">
        <v>457</v>
      </c>
      <c r="B231" s="33">
        <v>92916</v>
      </c>
      <c r="C231" s="34" t="s">
        <v>458</v>
      </c>
      <c r="D231" s="32" t="s">
        <v>405</v>
      </c>
      <c r="E231" s="28">
        <f>[1]OFIOLOGIA!E51</f>
        <v>238</v>
      </c>
      <c r="F231" s="37">
        <v>11.28</v>
      </c>
      <c r="G231" s="36">
        <f t="shared" si="50"/>
        <v>14.29</v>
      </c>
      <c r="H231" s="37">
        <f t="shared" si="51"/>
        <v>3401.02</v>
      </c>
    </row>
    <row r="232" spans="1:8" s="13" customFormat="1" ht="31.5" outlineLevel="2" x14ac:dyDescent="0.25">
      <c r="A232" s="32" t="s">
        <v>459</v>
      </c>
      <c r="B232" s="33">
        <v>83680</v>
      </c>
      <c r="C232" s="34" t="s">
        <v>460</v>
      </c>
      <c r="D232" s="32" t="s">
        <v>66</v>
      </c>
      <c r="E232" s="28">
        <f>[1]OFIOLOGIA!E52</f>
        <v>68</v>
      </c>
      <c r="F232" s="37">
        <v>17.100000000000001</v>
      </c>
      <c r="G232" s="36">
        <f t="shared" si="50"/>
        <v>21.67</v>
      </c>
      <c r="H232" s="37">
        <f t="shared" si="51"/>
        <v>1473.56</v>
      </c>
    </row>
    <row r="233" spans="1:8" s="13" customFormat="1" ht="31.5" outlineLevel="2" x14ac:dyDescent="0.25">
      <c r="A233" s="32" t="s">
        <v>461</v>
      </c>
      <c r="B233" s="33">
        <v>98557</v>
      </c>
      <c r="C233" s="34" t="s">
        <v>166</v>
      </c>
      <c r="D233" s="32" t="s">
        <v>57</v>
      </c>
      <c r="E233" s="28">
        <f>[1]OFIOLOGIA!E53</f>
        <v>127.15</v>
      </c>
      <c r="F233" s="37">
        <v>28.07</v>
      </c>
      <c r="G233" s="36">
        <f>TRUNC(F233*(1+$E$2),2)</f>
        <v>35.57</v>
      </c>
      <c r="H233" s="37">
        <f>TRUNC((G233*E233),2)</f>
        <v>4522.72</v>
      </c>
    </row>
    <row r="234" spans="1:8" s="13" customFormat="1" outlineLevel="2" x14ac:dyDescent="0.25">
      <c r="A234" s="32" t="s">
        <v>462</v>
      </c>
      <c r="B234" s="32" t="s">
        <v>463</v>
      </c>
      <c r="C234" s="34" t="s">
        <v>464</v>
      </c>
      <c r="D234" s="32" t="s">
        <v>88</v>
      </c>
      <c r="E234" s="28">
        <f>[1]OFIOLOGIA!E50</f>
        <v>18.39</v>
      </c>
      <c r="F234" s="37">
        <v>585.13</v>
      </c>
      <c r="G234" s="36">
        <f t="shared" si="50"/>
        <v>741.53</v>
      </c>
      <c r="H234" s="37">
        <f t="shared" si="51"/>
        <v>13636.73</v>
      </c>
    </row>
    <row r="235" spans="1:8" s="13" customFormat="1" ht="31.5" outlineLevel="2" x14ac:dyDescent="0.25">
      <c r="A235" s="32" t="s">
        <v>465</v>
      </c>
      <c r="B235" s="32" t="s">
        <v>466</v>
      </c>
      <c r="C235" s="34" t="s">
        <v>467</v>
      </c>
      <c r="D235" s="32" t="s">
        <v>57</v>
      </c>
      <c r="E235" s="28">
        <f>[1]OFIOLOGIA!E54</f>
        <v>127.15</v>
      </c>
      <c r="F235" s="37">
        <v>4.71</v>
      </c>
      <c r="G235" s="36">
        <f>TRUNC(F235*(1+$E$2),2)</f>
        <v>5.96</v>
      </c>
      <c r="H235" s="37">
        <f>TRUNC((G235*E235),2)</f>
        <v>757.81</v>
      </c>
    </row>
    <row r="236" spans="1:8" s="13" customFormat="1" outlineLevel="1" x14ac:dyDescent="0.25">
      <c r="A236" s="51"/>
      <c r="B236" s="38"/>
      <c r="C236" s="39" t="s">
        <v>48</v>
      </c>
      <c r="D236" s="38"/>
      <c r="E236" s="40"/>
      <c r="F236" s="41"/>
      <c r="G236" s="42"/>
      <c r="H236" s="43">
        <f>SUM(H230:H235)</f>
        <v>81670.26999999999</v>
      </c>
    </row>
    <row r="237" spans="1:8" outlineLevel="1" x14ac:dyDescent="0.25">
      <c r="A237" s="49" t="s">
        <v>468</v>
      </c>
      <c r="B237" s="49"/>
      <c r="C237" s="65" t="s">
        <v>469</v>
      </c>
      <c r="D237" s="49"/>
      <c r="E237" s="66"/>
      <c r="F237" s="67"/>
      <c r="G237" s="58"/>
      <c r="H237" s="67"/>
    </row>
    <row r="238" spans="1:8" s="13" customFormat="1" outlineLevel="2" x14ac:dyDescent="0.25">
      <c r="A238" s="32" t="s">
        <v>470</v>
      </c>
      <c r="B238" s="32" t="s">
        <v>471</v>
      </c>
      <c r="C238" s="34" t="s">
        <v>472</v>
      </c>
      <c r="D238" s="32" t="s">
        <v>405</v>
      </c>
      <c r="E238" s="28">
        <f>[1]OFIOLOGIA!E59</f>
        <v>7796.7911949999998</v>
      </c>
      <c r="F238" s="37">
        <v>9.6</v>
      </c>
      <c r="G238" s="36">
        <f t="shared" ref="G238:G243" si="52">TRUNC(F238*(1+$E$2),2)</f>
        <v>12.16</v>
      </c>
      <c r="H238" s="37">
        <f t="shared" ref="H238:H243" si="53">TRUNC((G238*E238),2)</f>
        <v>94808.98</v>
      </c>
    </row>
    <row r="239" spans="1:8" s="13" customFormat="1" outlineLevel="2" x14ac:dyDescent="0.25">
      <c r="A239" s="32" t="s">
        <v>473</v>
      </c>
      <c r="B239" s="32" t="s">
        <v>474</v>
      </c>
      <c r="C239" s="34" t="s">
        <v>475</v>
      </c>
      <c r="D239" s="32" t="s">
        <v>405</v>
      </c>
      <c r="E239" s="28">
        <f>E238</f>
        <v>7796.7911949999998</v>
      </c>
      <c r="F239" s="37">
        <v>1.94</v>
      </c>
      <c r="G239" s="36">
        <f t="shared" si="52"/>
        <v>2.4500000000000002</v>
      </c>
      <c r="H239" s="37">
        <f t="shared" si="53"/>
        <v>19102.13</v>
      </c>
    </row>
    <row r="240" spans="1:8" s="13" customFormat="1" ht="47.25" outlineLevel="2" x14ac:dyDescent="0.25">
      <c r="A240" s="32" t="s">
        <v>476</v>
      </c>
      <c r="B240" s="33">
        <v>100761</v>
      </c>
      <c r="C240" s="34" t="s">
        <v>477</v>
      </c>
      <c r="D240" s="32" t="s">
        <v>57</v>
      </c>
      <c r="E240" s="28">
        <f>[1]OFIOLOGIA!E60</f>
        <v>899.57</v>
      </c>
      <c r="F240" s="37">
        <v>32.85</v>
      </c>
      <c r="G240" s="36">
        <f t="shared" si="52"/>
        <v>41.63</v>
      </c>
      <c r="H240" s="37">
        <f t="shared" si="53"/>
        <v>37449.089999999997</v>
      </c>
    </row>
    <row r="241" spans="1:8" s="13" customFormat="1" ht="47.25" outlineLevel="2" x14ac:dyDescent="0.25">
      <c r="A241" s="32" t="s">
        <v>478</v>
      </c>
      <c r="B241" s="33">
        <v>100719</v>
      </c>
      <c r="C241" s="34" t="s">
        <v>479</v>
      </c>
      <c r="D241" s="32" t="s">
        <v>57</v>
      </c>
      <c r="E241" s="28">
        <f>E240</f>
        <v>899.57</v>
      </c>
      <c r="F241" s="37">
        <v>7.2</v>
      </c>
      <c r="G241" s="36">
        <f t="shared" si="52"/>
        <v>9.1199999999999992</v>
      </c>
      <c r="H241" s="37">
        <f t="shared" si="53"/>
        <v>8204.07</v>
      </c>
    </row>
    <row r="242" spans="1:8" s="13" customFormat="1" ht="47.25" outlineLevel="2" x14ac:dyDescent="0.25">
      <c r="A242" s="32" t="s">
        <v>480</v>
      </c>
      <c r="B242" s="33">
        <v>92780</v>
      </c>
      <c r="C242" s="34" t="s">
        <v>432</v>
      </c>
      <c r="D242" s="32" t="s">
        <v>405</v>
      </c>
      <c r="E242" s="28">
        <f>[1]OFIOLOGIA!E61</f>
        <v>20.834085887999997</v>
      </c>
      <c r="F242" s="37">
        <v>7.62</v>
      </c>
      <c r="G242" s="36">
        <f t="shared" si="52"/>
        <v>9.65</v>
      </c>
      <c r="H242" s="37">
        <f t="shared" si="53"/>
        <v>201.04</v>
      </c>
    </row>
    <row r="243" spans="1:8" s="13" customFormat="1" ht="47.25" outlineLevel="2" x14ac:dyDescent="0.25">
      <c r="A243" s="32" t="s">
        <v>481</v>
      </c>
      <c r="B243" s="33">
        <v>92779</v>
      </c>
      <c r="C243" s="34" t="s">
        <v>430</v>
      </c>
      <c r="D243" s="32" t="s">
        <v>405</v>
      </c>
      <c r="E243" s="28">
        <f>[1]OFIOLOGIA!E62</f>
        <v>68.204626875000002</v>
      </c>
      <c r="F243" s="37">
        <v>8.16</v>
      </c>
      <c r="G243" s="36">
        <f t="shared" si="52"/>
        <v>10.34</v>
      </c>
      <c r="H243" s="37">
        <f t="shared" si="53"/>
        <v>705.23</v>
      </c>
    </row>
    <row r="244" spans="1:8" outlineLevel="1" x14ac:dyDescent="0.25">
      <c r="A244" s="51"/>
      <c r="B244" s="38"/>
      <c r="C244" s="39" t="s">
        <v>48</v>
      </c>
      <c r="D244" s="38"/>
      <c r="E244" s="40"/>
      <c r="F244" s="41"/>
      <c r="G244" s="42"/>
      <c r="H244" s="43">
        <f>SUM(H238:H243)</f>
        <v>160470.54000000004</v>
      </c>
    </row>
    <row r="245" spans="1:8" outlineLevel="1" x14ac:dyDescent="0.25">
      <c r="A245" s="26" t="s">
        <v>482</v>
      </c>
      <c r="B245" s="26"/>
      <c r="C245" s="27" t="s">
        <v>483</v>
      </c>
      <c r="D245" s="26"/>
      <c r="E245" s="63"/>
      <c r="F245" s="64"/>
      <c r="G245" s="36"/>
      <c r="H245" s="64"/>
    </row>
    <row r="246" spans="1:8" outlineLevel="1" x14ac:dyDescent="0.25">
      <c r="A246" s="26" t="s">
        <v>484</v>
      </c>
      <c r="B246" s="26"/>
      <c r="C246" s="27" t="s">
        <v>382</v>
      </c>
      <c r="D246" s="26"/>
      <c r="E246" s="63"/>
      <c r="F246" s="64"/>
      <c r="G246" s="36"/>
      <c r="H246" s="64"/>
    </row>
    <row r="247" spans="1:8" s="13" customFormat="1" ht="47.25" outlineLevel="2" x14ac:dyDescent="0.25">
      <c r="A247" s="32" t="s">
        <v>485</v>
      </c>
      <c r="B247" s="33">
        <v>96521</v>
      </c>
      <c r="C247" s="34" t="s">
        <v>384</v>
      </c>
      <c r="D247" s="32" t="s">
        <v>88</v>
      </c>
      <c r="E247" s="28">
        <f>'[1]BASE RESERVATÓRIO'!C4</f>
        <v>4.32</v>
      </c>
      <c r="F247" s="37">
        <v>26.34</v>
      </c>
      <c r="G247" s="36">
        <f t="shared" ref="G247:G253" si="54">TRUNC(F247*(1+$E$2),2)</f>
        <v>33.380000000000003</v>
      </c>
      <c r="H247" s="37">
        <f t="shared" ref="H247:H253" si="55">TRUNC((G247*E247),2)</f>
        <v>144.19999999999999</v>
      </c>
    </row>
    <row r="248" spans="1:8" s="13" customFormat="1" ht="31.5" outlineLevel="2" x14ac:dyDescent="0.25">
      <c r="A248" s="32" t="s">
        <v>486</v>
      </c>
      <c r="B248" s="33">
        <v>101617</v>
      </c>
      <c r="C248" s="34" t="s">
        <v>487</v>
      </c>
      <c r="D248" s="32" t="s">
        <v>57</v>
      </c>
      <c r="E248" s="28">
        <f>'[1]BASE RESERVATÓRIO'!C5</f>
        <v>5.76</v>
      </c>
      <c r="F248" s="37">
        <v>2.04</v>
      </c>
      <c r="G248" s="36">
        <f t="shared" si="54"/>
        <v>2.58</v>
      </c>
      <c r="H248" s="37">
        <f t="shared" si="55"/>
        <v>14.86</v>
      </c>
    </row>
    <row r="249" spans="1:8" s="13" customFormat="1" ht="31.5" outlineLevel="2" x14ac:dyDescent="0.25">
      <c r="A249" s="32" t="s">
        <v>488</v>
      </c>
      <c r="B249" s="33">
        <v>96619</v>
      </c>
      <c r="C249" s="34" t="s">
        <v>489</v>
      </c>
      <c r="D249" s="32" t="s">
        <v>57</v>
      </c>
      <c r="E249" s="28">
        <f>'[1]BASE RESERVATÓRIO'!C6</f>
        <v>5.76</v>
      </c>
      <c r="F249" s="37">
        <v>21.44</v>
      </c>
      <c r="G249" s="36">
        <f t="shared" si="54"/>
        <v>27.17</v>
      </c>
      <c r="H249" s="37">
        <f t="shared" si="55"/>
        <v>156.49</v>
      </c>
    </row>
    <row r="250" spans="1:8" s="13" customFormat="1" ht="31.5" outlineLevel="2" x14ac:dyDescent="0.25">
      <c r="A250" s="32" t="s">
        <v>490</v>
      </c>
      <c r="B250" s="33">
        <v>93382</v>
      </c>
      <c r="C250" s="34" t="s">
        <v>491</v>
      </c>
      <c r="D250" s="32" t="s">
        <v>88</v>
      </c>
      <c r="E250" s="28">
        <f>'[1]BASE RESERVATÓRIO'!C7</f>
        <v>1.5200000000000005</v>
      </c>
      <c r="F250" s="37">
        <v>19.420000000000002</v>
      </c>
      <c r="G250" s="36">
        <f t="shared" si="54"/>
        <v>24.61</v>
      </c>
      <c r="H250" s="37">
        <f t="shared" si="55"/>
        <v>37.4</v>
      </c>
    </row>
    <row r="251" spans="1:8" s="13" customFormat="1" ht="63" outlineLevel="2" x14ac:dyDescent="0.25">
      <c r="A251" s="32" t="s">
        <v>492</v>
      </c>
      <c r="B251" s="33">
        <v>100981</v>
      </c>
      <c r="C251" s="34" t="s">
        <v>99</v>
      </c>
      <c r="D251" s="32" t="s">
        <v>88</v>
      </c>
      <c r="E251" s="28">
        <f>'[1]BASE RESERVATÓRIO'!C8</f>
        <v>2.8</v>
      </c>
      <c r="F251" s="37">
        <v>4.87</v>
      </c>
      <c r="G251" s="36">
        <f t="shared" si="54"/>
        <v>6.17</v>
      </c>
      <c r="H251" s="37">
        <f t="shared" si="55"/>
        <v>17.27</v>
      </c>
    </row>
    <row r="252" spans="1:8" s="13" customFormat="1" ht="47.25" outlineLevel="2" x14ac:dyDescent="0.25">
      <c r="A252" s="32" t="s">
        <v>493</v>
      </c>
      <c r="B252" s="33">
        <v>97914</v>
      </c>
      <c r="C252" s="34" t="s">
        <v>101</v>
      </c>
      <c r="D252" s="32" t="s">
        <v>102</v>
      </c>
      <c r="E252" s="28">
        <f>'[1]BASE RESERVATÓRIO'!C9</f>
        <v>72.8</v>
      </c>
      <c r="F252" s="37">
        <v>1.53</v>
      </c>
      <c r="G252" s="36">
        <f t="shared" si="54"/>
        <v>1.93</v>
      </c>
      <c r="H252" s="37">
        <f t="shared" si="55"/>
        <v>140.5</v>
      </c>
    </row>
    <row r="253" spans="1:8" s="13" customFormat="1" ht="31.5" outlineLevel="2" x14ac:dyDescent="0.25">
      <c r="A253" s="32" t="s">
        <v>494</v>
      </c>
      <c r="B253" s="33">
        <v>98557</v>
      </c>
      <c r="C253" s="34" t="s">
        <v>166</v>
      </c>
      <c r="D253" s="32" t="s">
        <v>57</v>
      </c>
      <c r="E253" s="28">
        <f>'[1]BASE RESERVATÓRIO'!C10</f>
        <v>5.6</v>
      </c>
      <c r="F253" s="37">
        <v>28.07</v>
      </c>
      <c r="G253" s="36">
        <f t="shared" si="54"/>
        <v>35.57</v>
      </c>
      <c r="H253" s="37">
        <f t="shared" si="55"/>
        <v>199.19</v>
      </c>
    </row>
    <row r="254" spans="1:8" outlineLevel="1" x14ac:dyDescent="0.25">
      <c r="A254" s="51"/>
      <c r="B254" s="38"/>
      <c r="C254" s="39" t="s">
        <v>48</v>
      </c>
      <c r="D254" s="38"/>
      <c r="E254" s="40"/>
      <c r="F254" s="41"/>
      <c r="G254" s="42"/>
      <c r="H254" s="43">
        <f>SUM(H247:H253)</f>
        <v>709.91</v>
      </c>
    </row>
    <row r="255" spans="1:8" s="13" customFormat="1" outlineLevel="1" x14ac:dyDescent="0.25">
      <c r="A255" s="49" t="s">
        <v>495</v>
      </c>
      <c r="B255" s="49"/>
      <c r="C255" s="65" t="s">
        <v>496</v>
      </c>
      <c r="D255" s="49"/>
      <c r="E255" s="66"/>
      <c r="F255" s="67"/>
      <c r="G255" s="58"/>
      <c r="H255" s="67"/>
    </row>
    <row r="256" spans="1:8" s="13" customFormat="1" ht="47.25" outlineLevel="2" x14ac:dyDescent="0.25">
      <c r="A256" s="32" t="s">
        <v>497</v>
      </c>
      <c r="B256" s="33">
        <v>96531</v>
      </c>
      <c r="C256" s="34" t="s">
        <v>397</v>
      </c>
      <c r="D256" s="32" t="s">
        <v>57</v>
      </c>
      <c r="E256" s="28">
        <f>'[1]BASE RESERVATÓRIO'!C12</f>
        <v>5.6</v>
      </c>
      <c r="F256" s="37">
        <v>67.16</v>
      </c>
      <c r="G256" s="36">
        <f t="shared" ref="G256:G262" si="56">TRUNC(F256*(1+$E$2),2)</f>
        <v>85.11</v>
      </c>
      <c r="H256" s="37">
        <f t="shared" ref="H256:H262" si="57">TRUNC((G256*E256),2)</f>
        <v>476.61</v>
      </c>
    </row>
    <row r="257" spans="1:8" s="13" customFormat="1" ht="47.25" outlineLevel="2" x14ac:dyDescent="0.25">
      <c r="A257" s="32" t="s">
        <v>498</v>
      </c>
      <c r="B257" s="32" t="s">
        <v>401</v>
      </c>
      <c r="C257" s="34" t="s">
        <v>402</v>
      </c>
      <c r="D257" s="32" t="s">
        <v>88</v>
      </c>
      <c r="E257" s="28">
        <f>'[1]BASE RESERVATÓRIO'!C13</f>
        <v>2.8</v>
      </c>
      <c r="F257" s="37">
        <v>427.7</v>
      </c>
      <c r="G257" s="36">
        <f t="shared" si="56"/>
        <v>542.02</v>
      </c>
      <c r="H257" s="37">
        <f t="shared" si="57"/>
        <v>1517.65</v>
      </c>
    </row>
    <row r="258" spans="1:8" s="13" customFormat="1" ht="31.5" outlineLevel="2" x14ac:dyDescent="0.25">
      <c r="A258" s="32" t="s">
        <v>499</v>
      </c>
      <c r="B258" s="33">
        <v>96543</v>
      </c>
      <c r="C258" s="34" t="s">
        <v>404</v>
      </c>
      <c r="D258" s="32" t="s">
        <v>405</v>
      </c>
      <c r="E258" s="28">
        <f>'[1]BASE RESERVATÓRIO'!C14</f>
        <v>26.4</v>
      </c>
      <c r="F258" s="37">
        <v>12.98</v>
      </c>
      <c r="G258" s="36">
        <f t="shared" si="56"/>
        <v>16.440000000000001</v>
      </c>
      <c r="H258" s="37">
        <f t="shared" si="57"/>
        <v>434.01</v>
      </c>
    </row>
    <row r="259" spans="1:8" s="13" customFormat="1" ht="31.5" outlineLevel="2" x14ac:dyDescent="0.25">
      <c r="A259" s="32" t="s">
        <v>500</v>
      </c>
      <c r="B259" s="33">
        <v>96545</v>
      </c>
      <c r="C259" s="34" t="s">
        <v>409</v>
      </c>
      <c r="D259" s="32" t="s">
        <v>405</v>
      </c>
      <c r="E259" s="28">
        <f>'[1]BASE RESERVATÓRIO'!C15</f>
        <v>63.8</v>
      </c>
      <c r="F259" s="37">
        <v>11.09</v>
      </c>
      <c r="G259" s="36">
        <f t="shared" si="56"/>
        <v>14.05</v>
      </c>
      <c r="H259" s="37">
        <f t="shared" si="57"/>
        <v>896.39</v>
      </c>
    </row>
    <row r="260" spans="1:8" s="13" customFormat="1" ht="31.5" outlineLevel="2" x14ac:dyDescent="0.25">
      <c r="A260" s="32" t="s">
        <v>501</v>
      </c>
      <c r="B260" s="33">
        <v>96546</v>
      </c>
      <c r="C260" s="34" t="s">
        <v>411</v>
      </c>
      <c r="D260" s="32" t="s">
        <v>405</v>
      </c>
      <c r="E260" s="28">
        <f>'[1]BASE RESERVATÓRIO'!C16</f>
        <v>127.7</v>
      </c>
      <c r="F260" s="37">
        <v>9.83</v>
      </c>
      <c r="G260" s="36">
        <f t="shared" si="56"/>
        <v>12.45</v>
      </c>
      <c r="H260" s="37">
        <f t="shared" si="57"/>
        <v>1589.86</v>
      </c>
    </row>
    <row r="261" spans="1:8" s="13" customFormat="1" ht="31.5" outlineLevel="2" x14ac:dyDescent="0.25">
      <c r="A261" s="32" t="s">
        <v>502</v>
      </c>
      <c r="B261" s="33">
        <v>96549</v>
      </c>
      <c r="C261" s="34" t="s">
        <v>503</v>
      </c>
      <c r="D261" s="32" t="s">
        <v>405</v>
      </c>
      <c r="E261" s="28">
        <f>'[1]BASE RESERVATÓRIO'!C17</f>
        <v>11.8</v>
      </c>
      <c r="F261" s="37">
        <v>8.6</v>
      </c>
      <c r="G261" s="36">
        <f t="shared" si="56"/>
        <v>10.89</v>
      </c>
      <c r="H261" s="37">
        <f t="shared" si="57"/>
        <v>128.5</v>
      </c>
    </row>
    <row r="262" spans="1:8" s="13" customFormat="1" ht="63" outlineLevel="2" x14ac:dyDescent="0.25">
      <c r="A262" s="32" t="s">
        <v>504</v>
      </c>
      <c r="B262" s="33">
        <v>100897</v>
      </c>
      <c r="C262" s="34" t="s">
        <v>456</v>
      </c>
      <c r="D262" s="32" t="s">
        <v>66</v>
      </c>
      <c r="E262" s="28">
        <f>'[1]BASE RESERVATÓRIO'!C18</f>
        <v>16</v>
      </c>
      <c r="F262" s="37">
        <v>83.77</v>
      </c>
      <c r="G262" s="36">
        <f t="shared" si="56"/>
        <v>106.16</v>
      </c>
      <c r="H262" s="37">
        <f t="shared" si="57"/>
        <v>1698.56</v>
      </c>
    </row>
    <row r="263" spans="1:8" s="13" customFormat="1" outlineLevel="1" x14ac:dyDescent="0.25">
      <c r="A263" s="51"/>
      <c r="B263" s="38"/>
      <c r="C263" s="39" t="s">
        <v>48</v>
      </c>
      <c r="D263" s="38"/>
      <c r="E263" s="40"/>
      <c r="F263" s="41"/>
      <c r="G263" s="42"/>
      <c r="H263" s="43">
        <f>SUM(H256:H262)</f>
        <v>6741.58</v>
      </c>
    </row>
    <row r="264" spans="1:8" outlineLevel="1" x14ac:dyDescent="0.25">
      <c r="A264" s="49" t="s">
        <v>505</v>
      </c>
      <c r="B264" s="49"/>
      <c r="C264" s="65" t="s">
        <v>146</v>
      </c>
      <c r="D264" s="49"/>
      <c r="E264" s="66"/>
      <c r="F264" s="67"/>
      <c r="G264" s="58"/>
      <c r="H264" s="67"/>
    </row>
    <row r="265" spans="1:8" s="13" customFormat="1" outlineLevel="2" x14ac:dyDescent="0.25">
      <c r="A265" s="32" t="s">
        <v>506</v>
      </c>
      <c r="B265" s="32" t="s">
        <v>471</v>
      </c>
      <c r="C265" s="34" t="s">
        <v>472</v>
      </c>
      <c r="D265" s="32" t="s">
        <v>405</v>
      </c>
      <c r="E265" s="28">
        <f>'[1]COBERTURA RESERVATORIO'!B7</f>
        <v>685.45</v>
      </c>
      <c r="F265" s="37">
        <v>9.6</v>
      </c>
      <c r="G265" s="36">
        <f t="shared" ref="G265:G269" si="58">TRUNC(F265*(1+$E$2),2)</f>
        <v>12.16</v>
      </c>
      <c r="H265" s="37">
        <f t="shared" ref="H265:H269" si="59">TRUNC((G265*E265),2)</f>
        <v>8335.07</v>
      </c>
    </row>
    <row r="266" spans="1:8" s="13" customFormat="1" outlineLevel="2" x14ac:dyDescent="0.25">
      <c r="A266" s="32" t="s">
        <v>507</v>
      </c>
      <c r="B266" s="32" t="s">
        <v>474</v>
      </c>
      <c r="C266" s="34" t="s">
        <v>475</v>
      </c>
      <c r="D266" s="32" t="s">
        <v>405</v>
      </c>
      <c r="E266" s="28">
        <f>E265</f>
        <v>685.45</v>
      </c>
      <c r="F266" s="37">
        <v>1.94</v>
      </c>
      <c r="G266" s="36">
        <f t="shared" si="58"/>
        <v>2.4500000000000002</v>
      </c>
      <c r="H266" s="37">
        <f t="shared" si="59"/>
        <v>1679.35</v>
      </c>
    </row>
    <row r="267" spans="1:8" s="13" customFormat="1" ht="47.25" outlineLevel="2" x14ac:dyDescent="0.25">
      <c r="A267" s="32" t="s">
        <v>508</v>
      </c>
      <c r="B267" s="33">
        <v>100761</v>
      </c>
      <c r="C267" s="34" t="s">
        <v>477</v>
      </c>
      <c r="D267" s="32" t="s">
        <v>57</v>
      </c>
      <c r="E267" s="28">
        <f>'[1]COBERTURA RESERVATORIO'!B8</f>
        <v>88.33</v>
      </c>
      <c r="F267" s="37">
        <v>32.85</v>
      </c>
      <c r="G267" s="36">
        <f t="shared" si="58"/>
        <v>41.63</v>
      </c>
      <c r="H267" s="37">
        <f t="shared" si="59"/>
        <v>3677.17</v>
      </c>
    </row>
    <row r="268" spans="1:8" s="13" customFormat="1" ht="47.25" outlineLevel="2" x14ac:dyDescent="0.25">
      <c r="A268" s="32" t="s">
        <v>509</v>
      </c>
      <c r="B268" s="33">
        <v>100719</v>
      </c>
      <c r="C268" s="34" t="s">
        <v>479</v>
      </c>
      <c r="D268" s="32" t="s">
        <v>57</v>
      </c>
      <c r="E268" s="28">
        <f>E267</f>
        <v>88.33</v>
      </c>
      <c r="F268" s="37">
        <v>7.2</v>
      </c>
      <c r="G268" s="36">
        <f t="shared" si="58"/>
        <v>9.1199999999999992</v>
      </c>
      <c r="H268" s="37">
        <f t="shared" si="59"/>
        <v>805.56</v>
      </c>
    </row>
    <row r="269" spans="1:8" s="13" customFormat="1" ht="47.25" outlineLevel="2" x14ac:dyDescent="0.25">
      <c r="A269" s="32" t="s">
        <v>510</v>
      </c>
      <c r="B269" s="33">
        <v>92777</v>
      </c>
      <c r="C269" s="34" t="s">
        <v>426</v>
      </c>
      <c r="D269" s="32" t="s">
        <v>405</v>
      </c>
      <c r="E269" s="28">
        <f>'[1]COBERTURA RESERVATORIO'!B9</f>
        <v>7.14</v>
      </c>
      <c r="F269" s="37">
        <v>11.07</v>
      </c>
      <c r="G269" s="36">
        <f t="shared" si="58"/>
        <v>14.02</v>
      </c>
      <c r="H269" s="37">
        <f t="shared" si="59"/>
        <v>100.1</v>
      </c>
    </row>
    <row r="270" spans="1:8" outlineLevel="1" x14ac:dyDescent="0.25">
      <c r="A270" s="51"/>
      <c r="B270" s="38"/>
      <c r="C270" s="39" t="s">
        <v>48</v>
      </c>
      <c r="D270" s="38"/>
      <c r="E270" s="40"/>
      <c r="F270" s="41"/>
      <c r="G270" s="42"/>
      <c r="H270" s="43">
        <f>SUM(H265:H269)</f>
        <v>14597.25</v>
      </c>
    </row>
    <row r="271" spans="1:8" x14ac:dyDescent="0.25">
      <c r="A271" s="38"/>
      <c r="B271" s="38"/>
      <c r="C271" s="44" t="s">
        <v>511</v>
      </c>
      <c r="D271" s="44"/>
      <c r="E271" s="44"/>
      <c r="F271" s="44"/>
      <c r="G271" s="42"/>
      <c r="H271" s="43">
        <f>SUM(H270,H263,H254,H244,H236,H228,H222,H217,H205,H195)</f>
        <v>663954.74000000011</v>
      </c>
    </row>
    <row r="272" spans="1:8" ht="15.75" customHeight="1" x14ac:dyDescent="0.25">
      <c r="A272" s="60" t="s">
        <v>512</v>
      </c>
      <c r="B272" s="61"/>
      <c r="C272" s="25" t="s">
        <v>513</v>
      </c>
      <c r="D272" s="25"/>
      <c r="E272" s="25"/>
      <c r="F272" s="61"/>
      <c r="G272" s="61"/>
      <c r="H272" s="62"/>
    </row>
    <row r="273" spans="1:8" s="13" customFormat="1" outlineLevel="1" x14ac:dyDescent="0.25">
      <c r="A273" s="26" t="s">
        <v>514</v>
      </c>
      <c r="B273" s="26"/>
      <c r="C273" s="27" t="s">
        <v>515</v>
      </c>
      <c r="D273" s="26"/>
      <c r="E273" s="28"/>
      <c r="F273" s="29"/>
      <c r="G273" s="36"/>
      <c r="H273" s="54"/>
    </row>
    <row r="274" spans="1:8" s="13" customFormat="1" ht="31.5" outlineLevel="2" x14ac:dyDescent="0.25">
      <c r="A274" s="32" t="s">
        <v>516</v>
      </c>
      <c r="B274" s="32" t="s">
        <v>517</v>
      </c>
      <c r="C274" s="34" t="s">
        <v>518</v>
      </c>
      <c r="D274" s="32" t="s">
        <v>80</v>
      </c>
      <c r="E274" s="28">
        <f>'[1]AGUA FRIA'!G8</f>
        <v>8</v>
      </c>
      <c r="F274" s="55">
        <v>95.87</v>
      </c>
      <c r="G274" s="36">
        <f t="shared" ref="G274:G275" si="60">TRUNC(F274*(1+$E$2),2)</f>
        <v>121.49</v>
      </c>
      <c r="H274" s="37">
        <f t="shared" ref="H274:H275" si="61">TRUNC((G274*E274),2)</f>
        <v>971.92</v>
      </c>
    </row>
    <row r="275" spans="1:8" s="13" customFormat="1" ht="47.25" outlineLevel="2" x14ac:dyDescent="0.25">
      <c r="A275" s="32" t="s">
        <v>519</v>
      </c>
      <c r="B275" s="33">
        <v>89987</v>
      </c>
      <c r="C275" s="34" t="s">
        <v>520</v>
      </c>
      <c r="D275" s="32" t="s">
        <v>80</v>
      </c>
      <c r="E275" s="28">
        <f>'[1]AGUA FRIA'!G10</f>
        <v>6</v>
      </c>
      <c r="F275" s="56">
        <v>57.72</v>
      </c>
      <c r="G275" s="36">
        <f t="shared" si="60"/>
        <v>73.14</v>
      </c>
      <c r="H275" s="37">
        <f t="shared" si="61"/>
        <v>438.84</v>
      </c>
    </row>
    <row r="276" spans="1:8" s="13" customFormat="1" ht="47.25" outlineLevel="2" x14ac:dyDescent="0.25">
      <c r="A276" s="32" t="s">
        <v>521</v>
      </c>
      <c r="B276" s="33">
        <v>89383</v>
      </c>
      <c r="C276" s="34" t="s">
        <v>522</v>
      </c>
      <c r="D276" s="32" t="s">
        <v>80</v>
      </c>
      <c r="E276" s="28">
        <f>'[1]AGUA FRIA'!G12</f>
        <v>12</v>
      </c>
      <c r="F276" s="55">
        <v>5.0599999999999996</v>
      </c>
      <c r="G276" s="36">
        <f>TRUNC(F276*(1+$E$2),2)</f>
        <v>6.41</v>
      </c>
      <c r="H276" s="37">
        <f>TRUNC((G276*E276),2)</f>
        <v>76.92</v>
      </c>
    </row>
    <row r="277" spans="1:8" s="13" customFormat="1" ht="47.25" outlineLevel="2" x14ac:dyDescent="0.25">
      <c r="A277" s="32" t="s">
        <v>523</v>
      </c>
      <c r="B277" s="33">
        <v>89409</v>
      </c>
      <c r="C277" s="34" t="s">
        <v>524</v>
      </c>
      <c r="D277" s="32" t="s">
        <v>80</v>
      </c>
      <c r="E277" s="28">
        <f>'[1]AGUA FRIA'!G13</f>
        <v>1</v>
      </c>
      <c r="F277" s="37">
        <v>5.18</v>
      </c>
      <c r="G277" s="36">
        <f t="shared" ref="G277:G285" si="62">TRUNC(F277*(1+$E$2),2)</f>
        <v>6.56</v>
      </c>
      <c r="H277" s="37">
        <f t="shared" ref="H277:H285" si="63">TRUNC((G277*E277),2)</f>
        <v>6.56</v>
      </c>
    </row>
    <row r="278" spans="1:8" s="13" customFormat="1" ht="31.5" outlineLevel="2" x14ac:dyDescent="0.25">
      <c r="A278" s="32" t="s">
        <v>525</v>
      </c>
      <c r="B278" s="33">
        <v>89481</v>
      </c>
      <c r="C278" s="34" t="s">
        <v>526</v>
      </c>
      <c r="D278" s="32" t="s">
        <v>80</v>
      </c>
      <c r="E278" s="28">
        <f>'[1]AGUA FRIA'!G14</f>
        <v>20</v>
      </c>
      <c r="F278" s="36">
        <v>3.61</v>
      </c>
      <c r="G278" s="36">
        <f t="shared" si="62"/>
        <v>4.57</v>
      </c>
      <c r="H278" s="37">
        <f t="shared" si="63"/>
        <v>91.4</v>
      </c>
    </row>
    <row r="279" spans="1:8" s="13" customFormat="1" ht="47.25" outlineLevel="2" x14ac:dyDescent="0.25">
      <c r="A279" s="32" t="s">
        <v>527</v>
      </c>
      <c r="B279" s="33">
        <v>89514</v>
      </c>
      <c r="C279" s="34" t="s">
        <v>528</v>
      </c>
      <c r="D279" s="32" t="s">
        <v>80</v>
      </c>
      <c r="E279" s="28">
        <f>'[1]AGUA FRIA'!G15</f>
        <v>4</v>
      </c>
      <c r="F279" s="55">
        <v>7.73</v>
      </c>
      <c r="G279" s="36">
        <f>TRUNC(F279*(1+$E$2),2)</f>
        <v>9.7899999999999991</v>
      </c>
      <c r="H279" s="37">
        <f>TRUNC((G279*E279),2)</f>
        <v>39.159999999999997</v>
      </c>
    </row>
    <row r="280" spans="1:8" s="13" customFormat="1" ht="47.25" outlineLevel="2" x14ac:dyDescent="0.25">
      <c r="A280" s="32" t="s">
        <v>529</v>
      </c>
      <c r="B280" s="33">
        <v>90373</v>
      </c>
      <c r="C280" s="34" t="s">
        <v>530</v>
      </c>
      <c r="D280" s="32" t="s">
        <v>80</v>
      </c>
      <c r="E280" s="28">
        <f>'[1]AGUA FRIA'!G16</f>
        <v>16</v>
      </c>
      <c r="F280" s="37">
        <v>10.64</v>
      </c>
      <c r="G280" s="36">
        <f t="shared" si="62"/>
        <v>13.48</v>
      </c>
      <c r="H280" s="37">
        <f t="shared" si="63"/>
        <v>215.68</v>
      </c>
    </row>
    <row r="281" spans="1:8" s="13" customFormat="1" ht="31.5" outlineLevel="2" x14ac:dyDescent="0.25">
      <c r="A281" s="32" t="s">
        <v>531</v>
      </c>
      <c r="B281" s="33">
        <v>89356</v>
      </c>
      <c r="C281" s="34" t="s">
        <v>532</v>
      </c>
      <c r="D281" s="32" t="s">
        <v>66</v>
      </c>
      <c r="E281" s="28">
        <f>'[1]AGUA FRIA'!G17</f>
        <v>50.85</v>
      </c>
      <c r="F281" s="56">
        <v>14.92</v>
      </c>
      <c r="G281" s="36">
        <f t="shared" si="62"/>
        <v>18.899999999999999</v>
      </c>
      <c r="H281" s="37">
        <f t="shared" si="63"/>
        <v>961.06</v>
      </c>
    </row>
    <row r="282" spans="1:8" s="13" customFormat="1" ht="47.25" outlineLevel="2" x14ac:dyDescent="0.25">
      <c r="A282" s="32" t="s">
        <v>533</v>
      </c>
      <c r="B282" s="33">
        <v>89403</v>
      </c>
      <c r="C282" s="34" t="s">
        <v>534</v>
      </c>
      <c r="D282" s="32" t="s">
        <v>66</v>
      </c>
      <c r="E282" s="28">
        <f>'[1]AGUA FRIA'!G18</f>
        <v>14.48</v>
      </c>
      <c r="F282" s="37">
        <v>11.05</v>
      </c>
      <c r="G282" s="36">
        <f t="shared" si="62"/>
        <v>14</v>
      </c>
      <c r="H282" s="37">
        <f t="shared" si="63"/>
        <v>202.72</v>
      </c>
    </row>
    <row r="283" spans="1:8" s="13" customFormat="1" ht="31.5" outlineLevel="2" x14ac:dyDescent="0.25">
      <c r="A283" s="32" t="s">
        <v>535</v>
      </c>
      <c r="B283" s="33">
        <v>89448</v>
      </c>
      <c r="C283" s="34" t="s">
        <v>536</v>
      </c>
      <c r="D283" s="32" t="s">
        <v>66</v>
      </c>
      <c r="E283" s="28">
        <f>'[1]AGUA FRIA'!G19</f>
        <v>9.9700000000000006</v>
      </c>
      <c r="F283" s="36">
        <v>10.57</v>
      </c>
      <c r="G283" s="36">
        <f t="shared" si="62"/>
        <v>13.39</v>
      </c>
      <c r="H283" s="37">
        <f t="shared" si="63"/>
        <v>133.49</v>
      </c>
    </row>
    <row r="284" spans="1:8" s="13" customFormat="1" ht="47.25" outlineLevel="2" x14ac:dyDescent="0.25">
      <c r="A284" s="32" t="s">
        <v>537</v>
      </c>
      <c r="B284" s="33">
        <v>89445</v>
      </c>
      <c r="C284" s="34" t="s">
        <v>538</v>
      </c>
      <c r="D284" s="32" t="s">
        <v>80</v>
      </c>
      <c r="E284" s="28">
        <f>'[1]AGUA FRIA'!G20</f>
        <v>2</v>
      </c>
      <c r="F284" s="37">
        <v>11.65</v>
      </c>
      <c r="G284" s="36">
        <f t="shared" si="62"/>
        <v>14.76</v>
      </c>
      <c r="H284" s="37">
        <f t="shared" si="63"/>
        <v>29.52</v>
      </c>
    </row>
    <row r="285" spans="1:8" s="13" customFormat="1" ht="31.5" outlineLevel="2" x14ac:dyDescent="0.25">
      <c r="A285" s="32" t="s">
        <v>539</v>
      </c>
      <c r="B285" s="33">
        <v>100858</v>
      </c>
      <c r="C285" s="34" t="s">
        <v>275</v>
      </c>
      <c r="D285" s="32" t="s">
        <v>80</v>
      </c>
      <c r="E285" s="28">
        <f>'[1]AGUA FRIA'!G21</f>
        <v>2</v>
      </c>
      <c r="F285" s="56">
        <v>430.62</v>
      </c>
      <c r="G285" s="36">
        <f t="shared" si="62"/>
        <v>545.72</v>
      </c>
      <c r="H285" s="37">
        <f t="shared" si="63"/>
        <v>1091.44</v>
      </c>
    </row>
    <row r="286" spans="1:8" s="13" customFormat="1" ht="63" outlineLevel="2" x14ac:dyDescent="0.25">
      <c r="A286" s="32" t="s">
        <v>540</v>
      </c>
      <c r="B286" s="33">
        <v>86929</v>
      </c>
      <c r="C286" s="34" t="s">
        <v>541</v>
      </c>
      <c r="D286" s="32" t="s">
        <v>80</v>
      </c>
      <c r="E286" s="28">
        <f>'[1]AGUA FRIA'!G22</f>
        <v>1</v>
      </c>
      <c r="F286" s="55">
        <v>224.51</v>
      </c>
      <c r="G286" s="36">
        <f>TRUNC(F286*(1+$E$2),2)</f>
        <v>284.52</v>
      </c>
      <c r="H286" s="37">
        <f>TRUNC((G286*E286),2)</f>
        <v>284.52</v>
      </c>
    </row>
    <row r="287" spans="1:8" s="13" customFormat="1" ht="78.75" outlineLevel="2" x14ac:dyDescent="0.25">
      <c r="A287" s="32" t="s">
        <v>542</v>
      </c>
      <c r="B287" s="33">
        <v>86943</v>
      </c>
      <c r="C287" s="34" t="s">
        <v>543</v>
      </c>
      <c r="D287" s="32" t="s">
        <v>80</v>
      </c>
      <c r="E287" s="28">
        <f>'[1]AGUA FRIA'!G23</f>
        <v>2</v>
      </c>
      <c r="F287" s="37">
        <v>179.48</v>
      </c>
      <c r="G287" s="36">
        <f t="shared" ref="G287:G290" si="64">TRUNC(F287*(1+$E$2),2)</f>
        <v>227.45</v>
      </c>
      <c r="H287" s="37">
        <f t="shared" ref="H287:H290" si="65">TRUNC((G287*E287),2)</f>
        <v>454.9</v>
      </c>
    </row>
    <row r="288" spans="1:8" s="13" customFormat="1" ht="78.75" outlineLevel="2" x14ac:dyDescent="0.25">
      <c r="A288" s="32" t="s">
        <v>544</v>
      </c>
      <c r="B288" s="33">
        <v>93396</v>
      </c>
      <c r="C288" s="34" t="s">
        <v>545</v>
      </c>
      <c r="D288" s="32" t="s">
        <v>80</v>
      </c>
      <c r="E288" s="28">
        <f>'[1]AGUA FRIA'!G24</f>
        <v>4</v>
      </c>
      <c r="F288" s="36">
        <v>494.17</v>
      </c>
      <c r="G288" s="36">
        <f t="shared" si="64"/>
        <v>626.26</v>
      </c>
      <c r="H288" s="37">
        <f t="shared" si="65"/>
        <v>2505.04</v>
      </c>
    </row>
    <row r="289" spans="1:8" s="13" customFormat="1" ht="47.25" outlineLevel="2" x14ac:dyDescent="0.25">
      <c r="A289" s="32" t="s">
        <v>546</v>
      </c>
      <c r="B289" s="33">
        <v>86932</v>
      </c>
      <c r="C289" s="34" t="s">
        <v>547</v>
      </c>
      <c r="D289" s="32" t="s">
        <v>80</v>
      </c>
      <c r="E289" s="28">
        <f>'[1]AGUA FRIA'!G25</f>
        <v>8</v>
      </c>
      <c r="F289" s="37">
        <v>393.26</v>
      </c>
      <c r="G289" s="36">
        <f t="shared" si="64"/>
        <v>498.37</v>
      </c>
      <c r="H289" s="37">
        <f t="shared" si="65"/>
        <v>3986.96</v>
      </c>
    </row>
    <row r="290" spans="1:8" s="13" customFormat="1" ht="63" outlineLevel="2" x14ac:dyDescent="0.25">
      <c r="A290" s="32" t="s">
        <v>548</v>
      </c>
      <c r="B290" s="33">
        <v>94787</v>
      </c>
      <c r="C290" s="34" t="s">
        <v>549</v>
      </c>
      <c r="D290" s="32" t="s">
        <v>80</v>
      </c>
      <c r="E290" s="28">
        <f>'[1]AGUA FRIA'!G26</f>
        <v>1</v>
      </c>
      <c r="F290" s="56">
        <v>43.95</v>
      </c>
      <c r="G290" s="36">
        <f t="shared" si="64"/>
        <v>55.69</v>
      </c>
      <c r="H290" s="37">
        <f t="shared" si="65"/>
        <v>55.69</v>
      </c>
    </row>
    <row r="291" spans="1:8" s="13" customFormat="1" ht="47.25" outlineLevel="2" x14ac:dyDescent="0.25">
      <c r="A291" s="32" t="s">
        <v>550</v>
      </c>
      <c r="B291" s="33">
        <v>89383</v>
      </c>
      <c r="C291" s="34" t="s">
        <v>522</v>
      </c>
      <c r="D291" s="32" t="s">
        <v>80</v>
      </c>
      <c r="E291" s="28">
        <f>'[1]AGUA FRIA'!G27</f>
        <v>12</v>
      </c>
      <c r="F291" s="55">
        <v>5.0599999999999996</v>
      </c>
      <c r="G291" s="36">
        <f>TRUNC(F291*(1+$E$2),2)</f>
        <v>6.41</v>
      </c>
      <c r="H291" s="37">
        <f>TRUNC((G291*E291),2)</f>
        <v>76.92</v>
      </c>
    </row>
    <row r="292" spans="1:8" s="13" customFormat="1" ht="47.25" outlineLevel="2" x14ac:dyDescent="0.25">
      <c r="A292" s="32" t="s">
        <v>551</v>
      </c>
      <c r="B292" s="33">
        <v>89596</v>
      </c>
      <c r="C292" s="34" t="s">
        <v>552</v>
      </c>
      <c r="D292" s="32" t="s">
        <v>80</v>
      </c>
      <c r="E292" s="28">
        <f>'[1]AGUA FRIA'!G28</f>
        <v>2</v>
      </c>
      <c r="F292" s="37">
        <v>8.7200000000000006</v>
      </c>
      <c r="G292" s="36">
        <f t="shared" ref="G292:G295" si="66">TRUNC(F292*(1+$E$2),2)</f>
        <v>11.05</v>
      </c>
      <c r="H292" s="37">
        <f t="shared" ref="H292:H295" si="67">TRUNC((G292*E292),2)</f>
        <v>22.1</v>
      </c>
    </row>
    <row r="293" spans="1:8" s="13" customFormat="1" ht="47.25" outlineLevel="2" x14ac:dyDescent="0.25">
      <c r="A293" s="32" t="s">
        <v>553</v>
      </c>
      <c r="B293" s="33">
        <v>90375</v>
      </c>
      <c r="C293" s="34" t="s">
        <v>554</v>
      </c>
      <c r="D293" s="32" t="s">
        <v>80</v>
      </c>
      <c r="E293" s="28">
        <f>'[1]AGUA FRIA'!G29</f>
        <v>1</v>
      </c>
      <c r="F293" s="36">
        <v>6.89</v>
      </c>
      <c r="G293" s="36">
        <f t="shared" si="66"/>
        <v>8.73</v>
      </c>
      <c r="H293" s="37">
        <f t="shared" si="67"/>
        <v>8.73</v>
      </c>
    </row>
    <row r="294" spans="1:8" s="13" customFormat="1" ht="63" outlineLevel="2" x14ac:dyDescent="0.25">
      <c r="A294" s="32" t="s">
        <v>555</v>
      </c>
      <c r="B294" s="33">
        <v>94497</v>
      </c>
      <c r="C294" s="34" t="s">
        <v>556</v>
      </c>
      <c r="D294" s="32" t="s">
        <v>80</v>
      </c>
      <c r="E294" s="28">
        <f>'[1]AGUA FRIA'!G30</f>
        <v>1</v>
      </c>
      <c r="F294" s="55">
        <v>79.81</v>
      </c>
      <c r="G294" s="36">
        <f t="shared" si="66"/>
        <v>101.14</v>
      </c>
      <c r="H294" s="37">
        <f t="shared" si="67"/>
        <v>101.14</v>
      </c>
    </row>
    <row r="295" spans="1:8" s="13" customFormat="1" ht="47.25" outlineLevel="2" x14ac:dyDescent="0.25">
      <c r="A295" s="32" t="s">
        <v>557</v>
      </c>
      <c r="B295" s="32" t="s">
        <v>558</v>
      </c>
      <c r="C295" s="34" t="s">
        <v>559</v>
      </c>
      <c r="D295" s="32" t="s">
        <v>80</v>
      </c>
      <c r="E295" s="28">
        <f>'[1]AGUA FRIA'!G31</f>
        <v>8</v>
      </c>
      <c r="F295" s="56">
        <v>8.33</v>
      </c>
      <c r="G295" s="36">
        <f t="shared" si="66"/>
        <v>10.55</v>
      </c>
      <c r="H295" s="37">
        <f t="shared" si="67"/>
        <v>84.4</v>
      </c>
    </row>
    <row r="296" spans="1:8" s="13" customFormat="1" ht="47.25" outlineLevel="2" x14ac:dyDescent="0.25">
      <c r="A296" s="32" t="s">
        <v>560</v>
      </c>
      <c r="B296" s="33">
        <v>89414</v>
      </c>
      <c r="C296" s="34" t="s">
        <v>561</v>
      </c>
      <c r="D296" s="32" t="s">
        <v>80</v>
      </c>
      <c r="E296" s="28">
        <f>'[1]AGUA FRIA'!G32</f>
        <v>2</v>
      </c>
      <c r="F296" s="55">
        <v>8.27</v>
      </c>
      <c r="G296" s="36">
        <f>TRUNC(F296*(1+$E$2),2)</f>
        <v>10.48</v>
      </c>
      <c r="H296" s="37">
        <f>TRUNC((G296*E296),2)</f>
        <v>20.96</v>
      </c>
    </row>
    <row r="297" spans="1:8" s="13" customFormat="1" ht="31.5" outlineLevel="2" x14ac:dyDescent="0.25">
      <c r="A297" s="32" t="s">
        <v>562</v>
      </c>
      <c r="B297" s="33">
        <v>89449</v>
      </c>
      <c r="C297" s="34" t="s">
        <v>563</v>
      </c>
      <c r="D297" s="32" t="s">
        <v>66</v>
      </c>
      <c r="E297" s="28">
        <f>'[1]AGUA FRIA'!G33</f>
        <v>16.47</v>
      </c>
      <c r="F297" s="37">
        <v>12.17</v>
      </c>
      <c r="G297" s="36">
        <f t="shared" ref="G297:G300" si="68">TRUNC(F297*(1+$E$2),2)</f>
        <v>15.42</v>
      </c>
      <c r="H297" s="37">
        <f t="shared" ref="H297:H300" si="69">TRUNC((G297*E297),2)</f>
        <v>253.96</v>
      </c>
    </row>
    <row r="298" spans="1:8" s="13" customFormat="1" ht="47.25" outlineLevel="2" x14ac:dyDescent="0.25">
      <c r="A298" s="32" t="s">
        <v>564</v>
      </c>
      <c r="B298" s="33">
        <v>89440</v>
      </c>
      <c r="C298" s="34" t="s">
        <v>565</v>
      </c>
      <c r="D298" s="32" t="s">
        <v>80</v>
      </c>
      <c r="E298" s="28">
        <f>'[1]AGUA FRIA'!G34</f>
        <v>21</v>
      </c>
      <c r="F298" s="36">
        <v>6.57</v>
      </c>
      <c r="G298" s="36">
        <f t="shared" si="68"/>
        <v>8.32</v>
      </c>
      <c r="H298" s="37">
        <f t="shared" si="69"/>
        <v>174.72</v>
      </c>
    </row>
    <row r="299" spans="1:8" s="13" customFormat="1" ht="63" outlineLevel="2" x14ac:dyDescent="0.25">
      <c r="A299" s="32" t="s">
        <v>566</v>
      </c>
      <c r="B299" s="33">
        <v>94672</v>
      </c>
      <c r="C299" s="34" t="s">
        <v>567</v>
      </c>
      <c r="D299" s="32" t="s">
        <v>80</v>
      </c>
      <c r="E299" s="28">
        <f>'[1]AGUA FRIA'!G35</f>
        <v>1</v>
      </c>
      <c r="F299" s="37">
        <v>8.1</v>
      </c>
      <c r="G299" s="36">
        <f t="shared" si="68"/>
        <v>10.26</v>
      </c>
      <c r="H299" s="37">
        <f t="shared" si="69"/>
        <v>10.26</v>
      </c>
    </row>
    <row r="300" spans="1:8" s="13" customFormat="1" ht="31.5" outlineLevel="2" x14ac:dyDescent="0.25">
      <c r="A300" s="32" t="s">
        <v>568</v>
      </c>
      <c r="B300" s="32" t="s">
        <v>569</v>
      </c>
      <c r="C300" s="34" t="s">
        <v>570</v>
      </c>
      <c r="D300" s="32" t="s">
        <v>80</v>
      </c>
      <c r="E300" s="28">
        <v>8</v>
      </c>
      <c r="F300" s="56">
        <v>29.06</v>
      </c>
      <c r="G300" s="36">
        <f t="shared" si="68"/>
        <v>36.82</v>
      </c>
      <c r="H300" s="37">
        <f t="shared" si="69"/>
        <v>294.56</v>
      </c>
    </row>
    <row r="301" spans="1:8" outlineLevel="2" x14ac:dyDescent="0.25">
      <c r="A301" s="32"/>
      <c r="B301" s="38"/>
      <c r="C301" s="39" t="s">
        <v>48</v>
      </c>
      <c r="D301" s="38"/>
      <c r="E301" s="40"/>
      <c r="F301" s="41"/>
      <c r="G301" s="42"/>
      <c r="H301" s="43">
        <f>SUM(H274:H300)</f>
        <v>12593.569999999996</v>
      </c>
    </row>
    <row r="302" spans="1:8" outlineLevel="2" x14ac:dyDescent="0.25">
      <c r="A302" s="49" t="s">
        <v>571</v>
      </c>
      <c r="B302" s="26"/>
      <c r="C302" s="27" t="s">
        <v>572</v>
      </c>
      <c r="D302" s="26"/>
      <c r="E302" s="28"/>
      <c r="F302" s="29"/>
      <c r="G302" s="36"/>
      <c r="H302" s="37"/>
    </row>
    <row r="303" spans="1:8" ht="47.25" outlineLevel="2" x14ac:dyDescent="0.25">
      <c r="A303" s="32" t="s">
        <v>573</v>
      </c>
      <c r="B303" s="33">
        <v>97976</v>
      </c>
      <c r="C303" s="34" t="s">
        <v>574</v>
      </c>
      <c r="D303" s="32" t="s">
        <v>80</v>
      </c>
      <c r="E303" s="28">
        <f>[1]ESGOTO!D10</f>
        <v>6</v>
      </c>
      <c r="F303" s="50">
        <v>891.5</v>
      </c>
      <c r="G303" s="36">
        <f t="shared" ref="G303:G329" si="70">TRUNC(F303*(1+$E$2),2)</f>
        <v>1129.79</v>
      </c>
      <c r="H303" s="37">
        <f t="shared" ref="H303:H329" si="71">TRUNC((G303*E303),2)</f>
        <v>6778.74</v>
      </c>
    </row>
    <row r="304" spans="1:8" s="13" customFormat="1" ht="47.25" outlineLevel="2" x14ac:dyDescent="0.25">
      <c r="A304" s="32" t="s">
        <v>575</v>
      </c>
      <c r="B304" s="33">
        <v>89546</v>
      </c>
      <c r="C304" s="34" t="s">
        <v>576</v>
      </c>
      <c r="D304" s="32" t="s">
        <v>80</v>
      </c>
      <c r="E304" s="28">
        <f>[1]ESGOTO!D15</f>
        <v>1</v>
      </c>
      <c r="F304" s="36">
        <v>8.66</v>
      </c>
      <c r="G304" s="36">
        <f t="shared" si="70"/>
        <v>10.97</v>
      </c>
      <c r="H304" s="37">
        <f t="shared" si="71"/>
        <v>10.97</v>
      </c>
    </row>
    <row r="305" spans="1:8" s="13" customFormat="1" ht="31.5" outlineLevel="2" x14ac:dyDescent="0.25">
      <c r="A305" s="32" t="s">
        <v>577</v>
      </c>
      <c r="B305" s="33">
        <v>89519</v>
      </c>
      <c r="C305" s="34" t="s">
        <v>578</v>
      </c>
      <c r="D305" s="32" t="s">
        <v>80</v>
      </c>
      <c r="E305" s="28">
        <f>[1]ESGOTO!D16</f>
        <v>2</v>
      </c>
      <c r="F305" s="56">
        <v>36.07</v>
      </c>
      <c r="G305" s="36">
        <f t="shared" si="70"/>
        <v>45.71</v>
      </c>
      <c r="H305" s="37">
        <f t="shared" si="71"/>
        <v>91.42</v>
      </c>
    </row>
    <row r="306" spans="1:8" s="13" customFormat="1" ht="47.25" outlineLevel="2" x14ac:dyDescent="0.25">
      <c r="A306" s="32" t="s">
        <v>579</v>
      </c>
      <c r="B306" s="32" t="s">
        <v>580</v>
      </c>
      <c r="C306" s="34" t="s">
        <v>581</v>
      </c>
      <c r="D306" s="32" t="s">
        <v>80</v>
      </c>
      <c r="E306" s="28">
        <f>[1]ESGOTO!D17</f>
        <v>3</v>
      </c>
      <c r="F306" s="55">
        <v>44.92</v>
      </c>
      <c r="G306" s="36">
        <f>TRUNC(F306*(1+$E$2),2)</f>
        <v>56.92</v>
      </c>
      <c r="H306" s="37">
        <f>TRUNC((G306*E306),2)</f>
        <v>170.76</v>
      </c>
    </row>
    <row r="307" spans="1:8" s="13" customFormat="1" ht="31.5" outlineLevel="2" x14ac:dyDescent="0.25">
      <c r="A307" s="32" t="s">
        <v>582</v>
      </c>
      <c r="B307" s="33">
        <v>89504</v>
      </c>
      <c r="C307" s="34" t="s">
        <v>583</v>
      </c>
      <c r="D307" s="32" t="s">
        <v>80</v>
      </c>
      <c r="E307" s="28">
        <f>[1]ESGOTO!D18</f>
        <v>4</v>
      </c>
      <c r="F307" s="37">
        <v>15.89</v>
      </c>
      <c r="G307" s="36">
        <f t="shared" ref="G307:G310" si="72">TRUNC(F307*(1+$E$2),2)</f>
        <v>20.13</v>
      </c>
      <c r="H307" s="37">
        <f t="shared" ref="H307:H310" si="73">TRUNC((G307*E307),2)</f>
        <v>80.52</v>
      </c>
    </row>
    <row r="308" spans="1:8" s="13" customFormat="1" ht="31.5" outlineLevel="2" x14ac:dyDescent="0.25">
      <c r="A308" s="32" t="s">
        <v>584</v>
      </c>
      <c r="B308" s="33">
        <v>89500</v>
      </c>
      <c r="C308" s="34" t="s">
        <v>585</v>
      </c>
      <c r="D308" s="32" t="s">
        <v>80</v>
      </c>
      <c r="E308" s="28">
        <f>[1]ESGOTO!D19</f>
        <v>4</v>
      </c>
      <c r="F308" s="36">
        <v>9.67</v>
      </c>
      <c r="G308" s="36">
        <f t="shared" si="72"/>
        <v>12.25</v>
      </c>
      <c r="H308" s="37">
        <f t="shared" si="73"/>
        <v>49</v>
      </c>
    </row>
    <row r="309" spans="1:8" s="13" customFormat="1" ht="47.25" outlineLevel="2" x14ac:dyDescent="0.25">
      <c r="A309" s="32" t="s">
        <v>586</v>
      </c>
      <c r="B309" s="33">
        <v>89728</v>
      </c>
      <c r="C309" s="34" t="s">
        <v>587</v>
      </c>
      <c r="D309" s="32" t="s">
        <v>80</v>
      </c>
      <c r="E309" s="28">
        <f>[1]ESGOTO!D20</f>
        <v>7</v>
      </c>
      <c r="F309" s="37">
        <v>8.15</v>
      </c>
      <c r="G309" s="36">
        <f t="shared" si="72"/>
        <v>10.32</v>
      </c>
      <c r="H309" s="37">
        <f t="shared" si="73"/>
        <v>72.239999999999995</v>
      </c>
    </row>
    <row r="310" spans="1:8" s="13" customFormat="1" ht="47.25" outlineLevel="2" x14ac:dyDescent="0.25">
      <c r="A310" s="32" t="s">
        <v>588</v>
      </c>
      <c r="B310" s="33">
        <v>89733</v>
      </c>
      <c r="C310" s="34" t="s">
        <v>589</v>
      </c>
      <c r="D310" s="32" t="s">
        <v>80</v>
      </c>
      <c r="E310" s="28">
        <f>[1]ESGOTO!D21</f>
        <v>1</v>
      </c>
      <c r="F310" s="56">
        <v>13.77</v>
      </c>
      <c r="G310" s="36">
        <f t="shared" si="72"/>
        <v>17.45</v>
      </c>
      <c r="H310" s="37">
        <f t="shared" si="73"/>
        <v>17.45</v>
      </c>
    </row>
    <row r="311" spans="1:8" s="13" customFormat="1" ht="31.5" outlineLevel="2" x14ac:dyDescent="0.25">
      <c r="A311" s="32" t="s">
        <v>590</v>
      </c>
      <c r="B311" s="33">
        <v>89517</v>
      </c>
      <c r="C311" s="34" t="s">
        <v>591</v>
      </c>
      <c r="D311" s="32" t="s">
        <v>80</v>
      </c>
      <c r="E311" s="28">
        <f>[1]ESGOTO!D22</f>
        <v>1</v>
      </c>
      <c r="F311" s="55">
        <v>52.55</v>
      </c>
      <c r="G311" s="36">
        <f>TRUNC(F311*(1+$E$2),2)</f>
        <v>66.59</v>
      </c>
      <c r="H311" s="37">
        <f>TRUNC((G311*E311),2)</f>
        <v>66.59</v>
      </c>
    </row>
    <row r="312" spans="1:8" s="13" customFormat="1" ht="47.25" outlineLevel="2" x14ac:dyDescent="0.25">
      <c r="A312" s="32" t="s">
        <v>592</v>
      </c>
      <c r="B312" s="33">
        <v>89726</v>
      </c>
      <c r="C312" s="34" t="s">
        <v>593</v>
      </c>
      <c r="D312" s="32" t="s">
        <v>80</v>
      </c>
      <c r="E312" s="28">
        <f>[1]ESGOTO!D23</f>
        <v>3</v>
      </c>
      <c r="F312" s="37">
        <v>5.82</v>
      </c>
      <c r="G312" s="36">
        <f t="shared" ref="G312:G325" si="74">TRUNC(F312*(1+$E$2),2)</f>
        <v>7.37</v>
      </c>
      <c r="H312" s="37">
        <f t="shared" ref="H312:H325" si="75">TRUNC((G312*E312),2)</f>
        <v>22.11</v>
      </c>
    </row>
    <row r="313" spans="1:8" s="13" customFormat="1" ht="63" outlineLevel="2" x14ac:dyDescent="0.25">
      <c r="A313" s="32" t="s">
        <v>594</v>
      </c>
      <c r="B313" s="33">
        <v>94678</v>
      </c>
      <c r="C313" s="34" t="s">
        <v>595</v>
      </c>
      <c r="D313" s="32" t="s">
        <v>80</v>
      </c>
      <c r="E313" s="28">
        <f>[1]ESGOTO!D24</f>
        <v>6</v>
      </c>
      <c r="F313" s="36">
        <v>12.84</v>
      </c>
      <c r="G313" s="36">
        <f t="shared" si="74"/>
        <v>16.27</v>
      </c>
      <c r="H313" s="37">
        <f t="shared" si="75"/>
        <v>97.62</v>
      </c>
    </row>
    <row r="314" spans="1:8" s="13" customFormat="1" ht="47.25" outlineLevel="2" x14ac:dyDescent="0.25">
      <c r="A314" s="32" t="s">
        <v>596</v>
      </c>
      <c r="B314" s="33">
        <v>89805</v>
      </c>
      <c r="C314" s="34" t="s">
        <v>597</v>
      </c>
      <c r="D314" s="32" t="s">
        <v>80</v>
      </c>
      <c r="E314" s="28">
        <f>[1]ESGOTO!D25</f>
        <v>6</v>
      </c>
      <c r="F314" s="37">
        <v>11</v>
      </c>
      <c r="G314" s="36">
        <f t="shared" si="74"/>
        <v>13.94</v>
      </c>
      <c r="H314" s="37">
        <f t="shared" si="75"/>
        <v>83.64</v>
      </c>
    </row>
    <row r="315" spans="1:8" s="13" customFormat="1" ht="31.5" outlineLevel="2" x14ac:dyDescent="0.25">
      <c r="A315" s="32" t="s">
        <v>598</v>
      </c>
      <c r="B315" s="33">
        <v>89497</v>
      </c>
      <c r="C315" s="34" t="s">
        <v>599</v>
      </c>
      <c r="D315" s="32" t="s">
        <v>80</v>
      </c>
      <c r="E315" s="28">
        <f>[1]ESGOTO!D26</f>
        <v>7</v>
      </c>
      <c r="F315" s="36">
        <v>8.7799999999999994</v>
      </c>
      <c r="G315" s="36">
        <f t="shared" si="74"/>
        <v>11.12</v>
      </c>
      <c r="H315" s="37">
        <f t="shared" si="75"/>
        <v>77.84</v>
      </c>
    </row>
    <row r="316" spans="1:8" s="13" customFormat="1" ht="31.5" outlineLevel="2" x14ac:dyDescent="0.25">
      <c r="A316" s="32" t="s">
        <v>600</v>
      </c>
      <c r="B316" s="32" t="s">
        <v>601</v>
      </c>
      <c r="C316" s="34" t="s">
        <v>602</v>
      </c>
      <c r="D316" s="32" t="s">
        <v>80</v>
      </c>
      <c r="E316" s="28">
        <f>[1]ESGOTO!D27</f>
        <v>2</v>
      </c>
      <c r="F316" s="36">
        <v>27.05</v>
      </c>
      <c r="G316" s="36">
        <f t="shared" si="74"/>
        <v>34.28</v>
      </c>
      <c r="H316" s="37">
        <f t="shared" si="75"/>
        <v>68.56</v>
      </c>
    </row>
    <row r="317" spans="1:8" s="13" customFormat="1" ht="47.25" outlineLevel="2" x14ac:dyDescent="0.25">
      <c r="A317" s="32" t="s">
        <v>603</v>
      </c>
      <c r="B317" s="33">
        <v>89569</v>
      </c>
      <c r="C317" s="34" t="s">
        <v>604</v>
      </c>
      <c r="D317" s="32" t="s">
        <v>80</v>
      </c>
      <c r="E317" s="28">
        <f>[1]ESGOTO!D28</f>
        <v>7</v>
      </c>
      <c r="F317" s="37">
        <v>54.84</v>
      </c>
      <c r="G317" s="36">
        <f t="shared" si="74"/>
        <v>69.489999999999995</v>
      </c>
      <c r="H317" s="37">
        <f t="shared" si="75"/>
        <v>486.43</v>
      </c>
    </row>
    <row r="318" spans="1:8" s="13" customFormat="1" ht="47.25" outlineLevel="2" x14ac:dyDescent="0.25">
      <c r="A318" s="32" t="s">
        <v>605</v>
      </c>
      <c r="B318" s="33">
        <v>89785</v>
      </c>
      <c r="C318" s="34" t="s">
        <v>606</v>
      </c>
      <c r="D318" s="32" t="s">
        <v>80</v>
      </c>
      <c r="E318" s="28">
        <f>[1]ESGOTO!D29</f>
        <v>1</v>
      </c>
      <c r="F318" s="36">
        <v>17.02</v>
      </c>
      <c r="G318" s="36">
        <f t="shared" si="74"/>
        <v>21.56</v>
      </c>
      <c r="H318" s="37">
        <f t="shared" si="75"/>
        <v>21.56</v>
      </c>
    </row>
    <row r="319" spans="1:8" s="13" customFormat="1" ht="31.5" outlineLevel="2" x14ac:dyDescent="0.25">
      <c r="A319" s="32" t="s">
        <v>607</v>
      </c>
      <c r="B319" s="32" t="s">
        <v>608</v>
      </c>
      <c r="C319" s="34" t="s">
        <v>609</v>
      </c>
      <c r="D319" s="32" t="s">
        <v>80</v>
      </c>
      <c r="E319" s="28">
        <f>[1]ESGOTO!D30</f>
        <v>3</v>
      </c>
      <c r="F319" s="50">
        <v>21.16</v>
      </c>
      <c r="G319" s="36">
        <f t="shared" si="74"/>
        <v>26.81</v>
      </c>
      <c r="H319" s="37">
        <f t="shared" si="75"/>
        <v>80.430000000000007</v>
      </c>
    </row>
    <row r="320" spans="1:8" s="13" customFormat="1" ht="47.25" outlineLevel="2" x14ac:dyDescent="0.25">
      <c r="A320" s="32" t="s">
        <v>610</v>
      </c>
      <c r="B320" s="33">
        <v>89795</v>
      </c>
      <c r="C320" s="34" t="s">
        <v>611</v>
      </c>
      <c r="D320" s="32" t="s">
        <v>80</v>
      </c>
      <c r="E320" s="28">
        <f>[1]ESGOTO!D31</f>
        <v>3</v>
      </c>
      <c r="F320" s="50">
        <v>27.38</v>
      </c>
      <c r="G320" s="36">
        <f t="shared" si="74"/>
        <v>34.69</v>
      </c>
      <c r="H320" s="37">
        <f t="shared" si="75"/>
        <v>104.07</v>
      </c>
    </row>
    <row r="321" spans="1:9" s="13" customFormat="1" ht="47.25" outlineLevel="2" x14ac:dyDescent="0.25">
      <c r="A321" s="32" t="s">
        <v>612</v>
      </c>
      <c r="B321" s="33">
        <v>89774</v>
      </c>
      <c r="C321" s="34" t="s">
        <v>613</v>
      </c>
      <c r="D321" s="32" t="s">
        <v>80</v>
      </c>
      <c r="E321" s="28">
        <f>[1]ESGOTO!D32</f>
        <v>6</v>
      </c>
      <c r="F321" s="50">
        <v>11.82</v>
      </c>
      <c r="G321" s="36">
        <f t="shared" si="74"/>
        <v>14.97</v>
      </c>
      <c r="H321" s="37">
        <f t="shared" si="75"/>
        <v>89.82</v>
      </c>
    </row>
    <row r="322" spans="1:9" s="13" customFormat="1" ht="47.25" outlineLevel="2" x14ac:dyDescent="0.25">
      <c r="A322" s="32" t="s">
        <v>614</v>
      </c>
      <c r="B322" s="33">
        <v>89673</v>
      </c>
      <c r="C322" s="34" t="s">
        <v>615</v>
      </c>
      <c r="D322" s="32" t="s">
        <v>80</v>
      </c>
      <c r="E322" s="28">
        <f>[1]ESGOTO!D33</f>
        <v>1</v>
      </c>
      <c r="F322" s="36">
        <v>20.399999999999999</v>
      </c>
      <c r="G322" s="36">
        <f t="shared" si="74"/>
        <v>25.85</v>
      </c>
      <c r="H322" s="37">
        <f t="shared" si="75"/>
        <v>25.85</v>
      </c>
    </row>
    <row r="323" spans="1:9" s="13" customFormat="1" ht="47.25" outlineLevel="2" x14ac:dyDescent="0.25">
      <c r="A323" s="32" t="s">
        <v>616</v>
      </c>
      <c r="B323" s="33">
        <v>89665</v>
      </c>
      <c r="C323" s="34" t="s">
        <v>617</v>
      </c>
      <c r="D323" s="32" t="s">
        <v>80</v>
      </c>
      <c r="E323" s="28">
        <f>[1]ESGOTO!D34</f>
        <v>3</v>
      </c>
      <c r="F323" s="36">
        <v>10.89</v>
      </c>
      <c r="G323" s="36">
        <f t="shared" si="74"/>
        <v>13.8</v>
      </c>
      <c r="H323" s="37">
        <f t="shared" si="75"/>
        <v>41.4</v>
      </c>
    </row>
    <row r="324" spans="1:9" s="13" customFormat="1" ht="31.5" outlineLevel="2" x14ac:dyDescent="0.25">
      <c r="A324" s="32" t="s">
        <v>618</v>
      </c>
      <c r="B324" s="32" t="s">
        <v>619</v>
      </c>
      <c r="C324" s="34" t="s">
        <v>620</v>
      </c>
      <c r="D324" s="32" t="s">
        <v>80</v>
      </c>
      <c r="E324" s="28">
        <f>[1]ESGOTO!D35</f>
        <v>1</v>
      </c>
      <c r="F324" s="37">
        <v>11.85</v>
      </c>
      <c r="G324" s="36">
        <f t="shared" si="74"/>
        <v>15.01</v>
      </c>
      <c r="H324" s="37">
        <f t="shared" si="75"/>
        <v>15.01</v>
      </c>
    </row>
    <row r="325" spans="1:9" s="13" customFormat="1" ht="47.25" outlineLevel="2" x14ac:dyDescent="0.25">
      <c r="A325" s="32" t="s">
        <v>621</v>
      </c>
      <c r="B325" s="33">
        <v>89713</v>
      </c>
      <c r="C325" s="34" t="s">
        <v>622</v>
      </c>
      <c r="D325" s="32" t="s">
        <v>66</v>
      </c>
      <c r="E325" s="28">
        <f>[1]ESGOTO!D36</f>
        <v>5.81</v>
      </c>
      <c r="F325" s="36">
        <v>32.630000000000003</v>
      </c>
      <c r="G325" s="36">
        <f t="shared" si="74"/>
        <v>41.35</v>
      </c>
      <c r="H325" s="37">
        <f t="shared" si="75"/>
        <v>240.24</v>
      </c>
    </row>
    <row r="326" spans="1:9" ht="31.5" outlineLevel="2" x14ac:dyDescent="0.25">
      <c r="A326" s="32" t="s">
        <v>623</v>
      </c>
      <c r="B326" s="32" t="s">
        <v>624</v>
      </c>
      <c r="C326" s="34" t="s">
        <v>625</v>
      </c>
      <c r="D326" s="32" t="s">
        <v>80</v>
      </c>
      <c r="E326" s="28">
        <f>[1]ESGOTO!D37</f>
        <v>1</v>
      </c>
      <c r="F326" s="50">
        <v>29.83</v>
      </c>
      <c r="G326" s="36">
        <f t="shared" si="70"/>
        <v>37.799999999999997</v>
      </c>
      <c r="H326" s="37">
        <f t="shared" si="71"/>
        <v>37.799999999999997</v>
      </c>
      <c r="I326" s="13"/>
    </row>
    <row r="327" spans="1:9" ht="31.5" outlineLevel="2" x14ac:dyDescent="0.25">
      <c r="A327" s="32" t="s">
        <v>626</v>
      </c>
      <c r="B327" s="32" t="s">
        <v>627</v>
      </c>
      <c r="C327" s="34" t="s">
        <v>628</v>
      </c>
      <c r="D327" s="32" t="s">
        <v>80</v>
      </c>
      <c r="E327" s="28">
        <f>[1]ESGOTO!D38</f>
        <v>2</v>
      </c>
      <c r="F327" s="50">
        <v>31.17</v>
      </c>
      <c r="G327" s="36">
        <f t="shared" si="70"/>
        <v>39.5</v>
      </c>
      <c r="H327" s="37">
        <f t="shared" si="71"/>
        <v>79</v>
      </c>
    </row>
    <row r="328" spans="1:9" ht="31.5" outlineLevel="2" x14ac:dyDescent="0.25">
      <c r="A328" s="32" t="s">
        <v>629</v>
      </c>
      <c r="B328" s="32" t="s">
        <v>630</v>
      </c>
      <c r="C328" s="34" t="s">
        <v>631</v>
      </c>
      <c r="D328" s="32" t="s">
        <v>80</v>
      </c>
      <c r="E328" s="28">
        <f>[1]ESGOTO!D39</f>
        <v>1</v>
      </c>
      <c r="F328" s="50">
        <v>24.62</v>
      </c>
      <c r="G328" s="36">
        <f t="shared" si="70"/>
        <v>31.2</v>
      </c>
      <c r="H328" s="37">
        <f t="shared" si="71"/>
        <v>31.2</v>
      </c>
    </row>
    <row r="329" spans="1:9" ht="31.5" outlineLevel="2" x14ac:dyDescent="0.25">
      <c r="A329" s="32" t="s">
        <v>632</v>
      </c>
      <c r="B329" s="32">
        <v>98115</v>
      </c>
      <c r="C329" s="34" t="s">
        <v>633</v>
      </c>
      <c r="D329" s="32" t="s">
        <v>80</v>
      </c>
      <c r="E329" s="28">
        <f>E303</f>
        <v>6</v>
      </c>
      <c r="F329" s="50">
        <v>83.82</v>
      </c>
      <c r="G329" s="36">
        <f t="shared" si="70"/>
        <v>106.22</v>
      </c>
      <c r="H329" s="37">
        <f t="shared" si="71"/>
        <v>637.32000000000005</v>
      </c>
    </row>
    <row r="330" spans="1:9" s="13" customFormat="1" outlineLevel="1" x14ac:dyDescent="0.25">
      <c r="A330" s="32"/>
      <c r="B330" s="38"/>
      <c r="C330" s="39" t="s">
        <v>48</v>
      </c>
      <c r="D330" s="38"/>
      <c r="E330" s="40"/>
      <c r="F330" s="41"/>
      <c r="G330" s="42"/>
      <c r="H330" s="43">
        <f>SUM(H303:H329)</f>
        <v>9577.59</v>
      </c>
    </row>
    <row r="331" spans="1:9" outlineLevel="2" x14ac:dyDescent="0.25">
      <c r="A331" s="49" t="s">
        <v>634</v>
      </c>
      <c r="B331" s="26"/>
      <c r="C331" s="27" t="s">
        <v>635</v>
      </c>
      <c r="D331" s="26"/>
      <c r="E331" s="28"/>
      <c r="F331" s="29"/>
      <c r="G331" s="36"/>
      <c r="H331" s="37"/>
    </row>
    <row r="332" spans="1:9" outlineLevel="2" x14ac:dyDescent="0.25">
      <c r="A332" s="32" t="s">
        <v>636</v>
      </c>
      <c r="B332" s="33">
        <v>72285</v>
      </c>
      <c r="C332" s="34" t="s">
        <v>637</v>
      </c>
      <c r="D332" s="32" t="s">
        <v>80</v>
      </c>
      <c r="E332" s="28">
        <f>[1]DRENAGEM!H8</f>
        <v>14</v>
      </c>
      <c r="F332" s="50">
        <v>81.52</v>
      </c>
      <c r="G332" s="36">
        <f t="shared" ref="G332:G354" si="76">TRUNC(F332*(1+$E$2),2)</f>
        <v>103.31</v>
      </c>
      <c r="H332" s="37">
        <f t="shared" ref="H332:H354" si="77">TRUNC((G332*E332),2)</f>
        <v>1446.34</v>
      </c>
    </row>
    <row r="333" spans="1:9" outlineLevel="2" x14ac:dyDescent="0.25">
      <c r="A333" s="32" t="s">
        <v>638</v>
      </c>
      <c r="B333" s="32" t="s">
        <v>639</v>
      </c>
      <c r="C333" s="34" t="s">
        <v>640</v>
      </c>
      <c r="D333" s="32" t="s">
        <v>66</v>
      </c>
      <c r="E333" s="28">
        <f>[1]DRENAGEM!H10</f>
        <v>32</v>
      </c>
      <c r="F333" s="50">
        <v>23.14</v>
      </c>
      <c r="G333" s="36">
        <f t="shared" si="76"/>
        <v>29.32</v>
      </c>
      <c r="H333" s="37">
        <f t="shared" si="77"/>
        <v>938.24</v>
      </c>
    </row>
    <row r="334" spans="1:9" ht="31.5" outlineLevel="2" x14ac:dyDescent="0.25">
      <c r="A334" s="32" t="s">
        <v>641</v>
      </c>
      <c r="B334" s="33" t="s">
        <v>642</v>
      </c>
      <c r="C334" s="34" t="s">
        <v>643</v>
      </c>
      <c r="D334" s="32" t="s">
        <v>66</v>
      </c>
      <c r="E334" s="28">
        <f>[1]DRENAGEM!H11</f>
        <v>32</v>
      </c>
      <c r="F334" s="50">
        <v>177.96</v>
      </c>
      <c r="G334" s="36">
        <f t="shared" si="76"/>
        <v>225.52</v>
      </c>
      <c r="H334" s="37">
        <f t="shared" si="77"/>
        <v>7216.64</v>
      </c>
      <c r="I334" s="13"/>
    </row>
    <row r="335" spans="1:9" ht="47.25" outlineLevel="2" x14ac:dyDescent="0.25">
      <c r="A335" s="32" t="s">
        <v>644</v>
      </c>
      <c r="B335" s="33">
        <v>94228</v>
      </c>
      <c r="C335" s="34" t="s">
        <v>645</v>
      </c>
      <c r="D335" s="32" t="s">
        <v>66</v>
      </c>
      <c r="E335" s="28">
        <f>[1]DRENAGEM!H14</f>
        <v>116</v>
      </c>
      <c r="F335" s="50">
        <v>61</v>
      </c>
      <c r="G335" s="36">
        <f t="shared" si="76"/>
        <v>77.3</v>
      </c>
      <c r="H335" s="37">
        <f t="shared" si="77"/>
        <v>8966.7999999999993</v>
      </c>
    </row>
    <row r="336" spans="1:9" ht="47.25" outlineLevel="2" x14ac:dyDescent="0.25">
      <c r="A336" s="32" t="s">
        <v>646</v>
      </c>
      <c r="B336" s="32" t="s">
        <v>647</v>
      </c>
      <c r="C336" s="34" t="s">
        <v>648</v>
      </c>
      <c r="D336" s="32" t="s">
        <v>80</v>
      </c>
      <c r="E336" s="28">
        <f>[1]DRENAGEM!H16</f>
        <v>14</v>
      </c>
      <c r="F336" s="50">
        <v>27.03</v>
      </c>
      <c r="G336" s="36">
        <f t="shared" si="76"/>
        <v>34.25</v>
      </c>
      <c r="H336" s="37">
        <f t="shared" si="77"/>
        <v>479.5</v>
      </c>
    </row>
    <row r="337" spans="1:9" ht="47.25" outlineLevel="2" x14ac:dyDescent="0.25">
      <c r="A337" s="32" t="s">
        <v>649</v>
      </c>
      <c r="B337" s="32" t="s">
        <v>580</v>
      </c>
      <c r="C337" s="34" t="s">
        <v>581</v>
      </c>
      <c r="D337" s="32" t="s">
        <v>80</v>
      </c>
      <c r="E337" s="28">
        <f>[1]DRENAGEM!H17</f>
        <v>5</v>
      </c>
      <c r="F337" s="50">
        <v>44.92</v>
      </c>
      <c r="G337" s="36">
        <f t="shared" si="76"/>
        <v>56.92</v>
      </c>
      <c r="H337" s="37">
        <f t="shared" si="77"/>
        <v>284.60000000000002</v>
      </c>
    </row>
    <row r="338" spans="1:9" ht="47.25" outlineLevel="2" x14ac:dyDescent="0.25">
      <c r="A338" s="32" t="s">
        <v>650</v>
      </c>
      <c r="B338" s="32" t="s">
        <v>651</v>
      </c>
      <c r="C338" s="34" t="s">
        <v>652</v>
      </c>
      <c r="D338" s="32" t="s">
        <v>80</v>
      </c>
      <c r="E338" s="28">
        <f>[1]DRENAGEM!H18</f>
        <v>10</v>
      </c>
      <c r="F338" s="50">
        <v>13.72</v>
      </c>
      <c r="G338" s="36">
        <f t="shared" si="76"/>
        <v>17.38</v>
      </c>
      <c r="H338" s="37">
        <f t="shared" si="77"/>
        <v>173.8</v>
      </c>
    </row>
    <row r="339" spans="1:9" ht="47.25" outlineLevel="2" x14ac:dyDescent="0.25">
      <c r="A339" s="32" t="s">
        <v>653</v>
      </c>
      <c r="B339" s="33">
        <v>89748</v>
      </c>
      <c r="C339" s="34" t="s">
        <v>654</v>
      </c>
      <c r="D339" s="32" t="s">
        <v>80</v>
      </c>
      <c r="E339" s="28">
        <f>[1]DRENAGEM!H19</f>
        <v>13</v>
      </c>
      <c r="F339" s="50">
        <v>28.7</v>
      </c>
      <c r="G339" s="36">
        <f t="shared" si="76"/>
        <v>36.369999999999997</v>
      </c>
      <c r="H339" s="37">
        <f t="shared" si="77"/>
        <v>472.81</v>
      </c>
      <c r="I339" s="13"/>
    </row>
    <row r="340" spans="1:9" ht="47.25" outlineLevel="2" x14ac:dyDescent="0.25">
      <c r="A340" s="32" t="s">
        <v>655</v>
      </c>
      <c r="B340" s="33">
        <v>89744</v>
      </c>
      <c r="C340" s="34" t="s">
        <v>656</v>
      </c>
      <c r="D340" s="32" t="s">
        <v>80</v>
      </c>
      <c r="E340" s="28">
        <f>[1]DRENAGEM!H20</f>
        <v>18</v>
      </c>
      <c r="F340" s="50">
        <v>18.87</v>
      </c>
      <c r="G340" s="36">
        <f t="shared" si="76"/>
        <v>23.91</v>
      </c>
      <c r="H340" s="37">
        <f t="shared" si="77"/>
        <v>430.38</v>
      </c>
    </row>
    <row r="341" spans="1:9" ht="47.25" outlineLevel="2" x14ac:dyDescent="0.25">
      <c r="A341" s="32" t="s">
        <v>657</v>
      </c>
      <c r="B341" s="33">
        <v>89783</v>
      </c>
      <c r="C341" s="34" t="s">
        <v>658</v>
      </c>
      <c r="D341" s="32" t="s">
        <v>80</v>
      </c>
      <c r="E341" s="28">
        <f>[1]DRENAGEM!H21</f>
        <v>15</v>
      </c>
      <c r="F341" s="50">
        <v>9.4499999999999993</v>
      </c>
      <c r="G341" s="36">
        <f t="shared" si="76"/>
        <v>11.97</v>
      </c>
      <c r="H341" s="37">
        <f t="shared" si="77"/>
        <v>179.55</v>
      </c>
    </row>
    <row r="342" spans="1:9" ht="47.25" outlineLevel="2" x14ac:dyDescent="0.25">
      <c r="A342" s="32" t="s">
        <v>659</v>
      </c>
      <c r="B342" s="33">
        <v>89796</v>
      </c>
      <c r="C342" s="34" t="s">
        <v>660</v>
      </c>
      <c r="D342" s="32" t="s">
        <v>80</v>
      </c>
      <c r="E342" s="28">
        <f>[1]DRENAGEM!H22</f>
        <v>1</v>
      </c>
      <c r="F342" s="50">
        <v>31.92</v>
      </c>
      <c r="G342" s="36">
        <f t="shared" si="76"/>
        <v>40.450000000000003</v>
      </c>
      <c r="H342" s="37">
        <f t="shared" si="77"/>
        <v>40.450000000000003</v>
      </c>
    </row>
    <row r="343" spans="1:9" ht="47.25" outlineLevel="2" x14ac:dyDescent="0.25">
      <c r="A343" s="32" t="s">
        <v>661</v>
      </c>
      <c r="B343" s="33">
        <v>89778</v>
      </c>
      <c r="C343" s="34" t="s">
        <v>662</v>
      </c>
      <c r="D343" s="32" t="s">
        <v>80</v>
      </c>
      <c r="E343" s="28">
        <f>[1]DRENAGEM!H23</f>
        <v>45</v>
      </c>
      <c r="F343" s="50">
        <v>14.92</v>
      </c>
      <c r="G343" s="36">
        <f t="shared" si="76"/>
        <v>18.899999999999999</v>
      </c>
      <c r="H343" s="37">
        <f t="shared" si="77"/>
        <v>850.5</v>
      </c>
    </row>
    <row r="344" spans="1:9" ht="47.25" outlineLevel="2" x14ac:dyDescent="0.25">
      <c r="A344" s="32" t="s">
        <v>663</v>
      </c>
      <c r="B344" s="33">
        <v>89714</v>
      </c>
      <c r="C344" s="34" t="s">
        <v>664</v>
      </c>
      <c r="D344" s="32" t="s">
        <v>66</v>
      </c>
      <c r="E344" s="45">
        <f>[1]DRENAGEM!H24</f>
        <v>188</v>
      </c>
      <c r="F344" s="69">
        <v>42.16</v>
      </c>
      <c r="G344" s="47">
        <f t="shared" si="76"/>
        <v>53.42</v>
      </c>
      <c r="H344" s="48">
        <f t="shared" si="77"/>
        <v>10042.959999999999</v>
      </c>
      <c r="I344" s="13"/>
    </row>
    <row r="345" spans="1:9" ht="47.25" outlineLevel="2" x14ac:dyDescent="0.25">
      <c r="A345" s="32" t="s">
        <v>665</v>
      </c>
      <c r="B345" s="33">
        <v>89580</v>
      </c>
      <c r="C345" s="34" t="s">
        <v>666</v>
      </c>
      <c r="D345" s="32" t="s">
        <v>66</v>
      </c>
      <c r="E345" s="28">
        <f>[1]DRENAGEM!H25</f>
        <v>130</v>
      </c>
      <c r="F345" s="50">
        <v>61.72</v>
      </c>
      <c r="G345" s="36">
        <f t="shared" si="76"/>
        <v>78.209999999999994</v>
      </c>
      <c r="H345" s="37">
        <f t="shared" si="77"/>
        <v>10167.299999999999</v>
      </c>
    </row>
    <row r="346" spans="1:9" ht="47.25" outlineLevel="2" x14ac:dyDescent="0.25">
      <c r="A346" s="32" t="s">
        <v>667</v>
      </c>
      <c r="B346" s="33">
        <v>89711</v>
      </c>
      <c r="C346" s="34" t="s">
        <v>668</v>
      </c>
      <c r="D346" s="32" t="s">
        <v>66</v>
      </c>
      <c r="E346" s="28">
        <f>[1]DRENAGEM!H26</f>
        <v>8</v>
      </c>
      <c r="F346" s="50">
        <v>13.65</v>
      </c>
      <c r="G346" s="36">
        <f t="shared" si="76"/>
        <v>17.29</v>
      </c>
      <c r="H346" s="37">
        <f t="shared" si="77"/>
        <v>138.32</v>
      </c>
    </row>
    <row r="347" spans="1:9" ht="94.5" outlineLevel="2" x14ac:dyDescent="0.25">
      <c r="A347" s="32" t="s">
        <v>669</v>
      </c>
      <c r="B347" s="32" t="s">
        <v>670</v>
      </c>
      <c r="C347" s="34" t="s">
        <v>671</v>
      </c>
      <c r="D347" s="32" t="s">
        <v>13</v>
      </c>
      <c r="E347" s="28">
        <f>[1]DRENAGEM!H28</f>
        <v>36</v>
      </c>
      <c r="F347" s="50">
        <v>1187.6099999999999</v>
      </c>
      <c r="G347" s="36">
        <f t="shared" si="76"/>
        <v>1505.05</v>
      </c>
      <c r="H347" s="37">
        <f t="shared" si="77"/>
        <v>54181.8</v>
      </c>
    </row>
    <row r="348" spans="1:9" ht="47.25" outlineLevel="2" x14ac:dyDescent="0.25">
      <c r="A348" s="32" t="s">
        <v>672</v>
      </c>
      <c r="B348" s="33">
        <v>89412</v>
      </c>
      <c r="C348" s="34" t="s">
        <v>673</v>
      </c>
      <c r="D348" s="32" t="s">
        <v>80</v>
      </c>
      <c r="E348" s="28">
        <f>[1]DRENAGEM!H30</f>
        <v>30</v>
      </c>
      <c r="F348" s="50">
        <v>6.58</v>
      </c>
      <c r="G348" s="36">
        <f t="shared" si="76"/>
        <v>8.33</v>
      </c>
      <c r="H348" s="37">
        <f t="shared" si="77"/>
        <v>249.9</v>
      </c>
    </row>
    <row r="349" spans="1:9" outlineLevel="2" x14ac:dyDescent="0.25">
      <c r="A349" s="32" t="s">
        <v>674</v>
      </c>
      <c r="B349" s="32" t="s">
        <v>675</v>
      </c>
      <c r="C349" s="34" t="s">
        <v>676</v>
      </c>
      <c r="D349" s="32" t="s">
        <v>80</v>
      </c>
      <c r="E349" s="28">
        <f>[1]DRENAGEM!H32</f>
        <v>22</v>
      </c>
      <c r="F349" s="50">
        <v>12.56</v>
      </c>
      <c r="G349" s="36">
        <f t="shared" si="76"/>
        <v>15.91</v>
      </c>
      <c r="H349" s="37">
        <f t="shared" si="77"/>
        <v>350.02</v>
      </c>
      <c r="I349" s="13"/>
    </row>
    <row r="350" spans="1:9" ht="47.25" outlineLevel="2" x14ac:dyDescent="0.25">
      <c r="A350" s="32" t="s">
        <v>677</v>
      </c>
      <c r="B350" s="33">
        <v>89363</v>
      </c>
      <c r="C350" s="34" t="s">
        <v>678</v>
      </c>
      <c r="D350" s="32" t="s">
        <v>80</v>
      </c>
      <c r="E350" s="28">
        <f>[1]DRENAGEM!H33</f>
        <v>10</v>
      </c>
      <c r="F350" s="50">
        <v>7.12</v>
      </c>
      <c r="G350" s="36">
        <f t="shared" si="76"/>
        <v>9.02</v>
      </c>
      <c r="H350" s="37">
        <f t="shared" si="77"/>
        <v>90.2</v>
      </c>
    </row>
    <row r="351" spans="1:9" ht="47.25" outlineLevel="2" x14ac:dyDescent="0.25">
      <c r="A351" s="32" t="s">
        <v>679</v>
      </c>
      <c r="B351" s="33">
        <v>89362</v>
      </c>
      <c r="C351" s="34" t="s">
        <v>680</v>
      </c>
      <c r="D351" s="32" t="s">
        <v>80</v>
      </c>
      <c r="E351" s="28">
        <f>[1]DRENAGEM!H34</f>
        <v>30</v>
      </c>
      <c r="F351" s="50">
        <v>6.54</v>
      </c>
      <c r="G351" s="36">
        <f t="shared" si="76"/>
        <v>8.2799999999999994</v>
      </c>
      <c r="H351" s="37">
        <f t="shared" si="77"/>
        <v>248.4</v>
      </c>
    </row>
    <row r="352" spans="1:9" ht="31.5" outlineLevel="2" x14ac:dyDescent="0.25">
      <c r="A352" s="32" t="s">
        <v>681</v>
      </c>
      <c r="B352" s="33">
        <v>89356</v>
      </c>
      <c r="C352" s="34" t="s">
        <v>532</v>
      </c>
      <c r="D352" s="32" t="s">
        <v>66</v>
      </c>
      <c r="E352" s="28">
        <f>[1]DRENAGEM!H35</f>
        <v>161</v>
      </c>
      <c r="F352" s="50">
        <v>14.92</v>
      </c>
      <c r="G352" s="36">
        <f t="shared" si="76"/>
        <v>18.899999999999999</v>
      </c>
      <c r="H352" s="37">
        <f t="shared" si="77"/>
        <v>3042.9</v>
      </c>
      <c r="I352" s="13"/>
    </row>
    <row r="353" spans="1:8" ht="31.5" outlineLevel="2" x14ac:dyDescent="0.25">
      <c r="A353" s="32" t="s">
        <v>682</v>
      </c>
      <c r="B353" s="33">
        <v>89448</v>
      </c>
      <c r="C353" s="34" t="s">
        <v>536</v>
      </c>
      <c r="D353" s="32" t="s">
        <v>66</v>
      </c>
      <c r="E353" s="28">
        <f>[1]DRENAGEM!H36</f>
        <v>51</v>
      </c>
      <c r="F353" s="50">
        <v>10.57</v>
      </c>
      <c r="G353" s="36">
        <f t="shared" si="76"/>
        <v>13.39</v>
      </c>
      <c r="H353" s="37">
        <f t="shared" si="77"/>
        <v>682.89</v>
      </c>
    </row>
    <row r="354" spans="1:8" ht="31.5" outlineLevel="2" x14ac:dyDescent="0.25">
      <c r="A354" s="32" t="s">
        <v>683</v>
      </c>
      <c r="B354" s="32" t="s">
        <v>684</v>
      </c>
      <c r="C354" s="34" t="s">
        <v>685</v>
      </c>
      <c r="D354" s="32" t="s">
        <v>80</v>
      </c>
      <c r="E354" s="28">
        <f>[1]DRENAGEM!H13</f>
        <v>15</v>
      </c>
      <c r="F354" s="50">
        <v>36.840000000000003</v>
      </c>
      <c r="G354" s="36">
        <f t="shared" si="76"/>
        <v>46.68</v>
      </c>
      <c r="H354" s="37">
        <f t="shared" si="77"/>
        <v>700.2</v>
      </c>
    </row>
    <row r="355" spans="1:8" s="13" customFormat="1" outlineLevel="1" x14ac:dyDescent="0.25">
      <c r="A355" s="51"/>
      <c r="B355" s="38"/>
      <c r="C355" s="39" t="s">
        <v>48</v>
      </c>
      <c r="D355" s="38"/>
      <c r="E355" s="40"/>
      <c r="F355" s="41"/>
      <c r="G355" s="42"/>
      <c r="H355" s="43">
        <f>SUM(H332:H354)</f>
        <v>101374.49999999997</v>
      </c>
    </row>
    <row r="356" spans="1:8" x14ac:dyDescent="0.25">
      <c r="A356" s="32"/>
      <c r="B356" s="18"/>
      <c r="C356" s="44" t="s">
        <v>686</v>
      </c>
      <c r="D356" s="44"/>
      <c r="E356" s="44"/>
      <c r="F356" s="44"/>
      <c r="G356" s="52"/>
      <c r="H356" s="53">
        <f>H301+H330+H355</f>
        <v>123545.65999999997</v>
      </c>
    </row>
    <row r="357" spans="1:8" ht="15.75" customHeight="1" x14ac:dyDescent="0.25">
      <c r="A357" s="60" t="s">
        <v>687</v>
      </c>
      <c r="B357" s="61"/>
      <c r="C357" s="25" t="s">
        <v>688</v>
      </c>
      <c r="D357" s="25"/>
      <c r="E357" s="25"/>
      <c r="F357" s="61"/>
      <c r="G357" s="61"/>
      <c r="H357" s="62"/>
    </row>
    <row r="358" spans="1:8" s="13" customFormat="1" outlineLevel="1" x14ac:dyDescent="0.25">
      <c r="A358" s="26" t="s">
        <v>689</v>
      </c>
      <c r="B358" s="26"/>
      <c r="C358" s="27" t="s">
        <v>690</v>
      </c>
      <c r="D358" s="26"/>
      <c r="E358" s="28"/>
      <c r="F358" s="29"/>
      <c r="G358" s="36"/>
      <c r="H358" s="54"/>
    </row>
    <row r="359" spans="1:8" s="13" customFormat="1" ht="31.5" outlineLevel="2" x14ac:dyDescent="0.25">
      <c r="A359" s="32" t="s">
        <v>691</v>
      </c>
      <c r="B359" s="33">
        <v>91939</v>
      </c>
      <c r="C359" s="70" t="s">
        <v>692</v>
      </c>
      <c r="D359" s="32" t="s">
        <v>80</v>
      </c>
      <c r="E359" s="28">
        <f>'[1]BAIXA E MÉDIA'!D3</f>
        <v>15</v>
      </c>
      <c r="F359" s="55">
        <v>19</v>
      </c>
      <c r="G359" s="36">
        <f t="shared" ref="G359:G360" si="78">TRUNC(F359*(1+$E$2),2)</f>
        <v>24.07</v>
      </c>
      <c r="H359" s="37">
        <f t="shared" ref="H359:H360" si="79">TRUNC((G359*E359),2)</f>
        <v>361.05</v>
      </c>
    </row>
    <row r="360" spans="1:8" s="13" customFormat="1" ht="31.5" outlineLevel="2" x14ac:dyDescent="0.25">
      <c r="A360" s="32" t="s">
        <v>693</v>
      </c>
      <c r="B360" s="33">
        <v>91941</v>
      </c>
      <c r="C360" s="34" t="s">
        <v>694</v>
      </c>
      <c r="D360" s="32" t="s">
        <v>80</v>
      </c>
      <c r="E360" s="28">
        <f>'[1]BAIXA E MÉDIA'!D4</f>
        <v>225</v>
      </c>
      <c r="F360" s="56">
        <v>6.77</v>
      </c>
      <c r="G360" s="36">
        <f t="shared" si="78"/>
        <v>8.57</v>
      </c>
      <c r="H360" s="37">
        <f t="shared" si="79"/>
        <v>1928.25</v>
      </c>
    </row>
    <row r="361" spans="1:8" s="13" customFormat="1" ht="47.25" outlineLevel="2" x14ac:dyDescent="0.25">
      <c r="A361" s="32" t="s">
        <v>695</v>
      </c>
      <c r="B361" s="33">
        <v>91940</v>
      </c>
      <c r="C361" s="34" t="s">
        <v>696</v>
      </c>
      <c r="D361" s="32" t="s">
        <v>80</v>
      </c>
      <c r="E361" s="28">
        <f>'[1]BAIXA E MÉDIA'!D5</f>
        <v>57</v>
      </c>
      <c r="F361" s="55">
        <v>10.1</v>
      </c>
      <c r="G361" s="36">
        <f>TRUNC(F361*(1+$E$2),2)</f>
        <v>12.79</v>
      </c>
      <c r="H361" s="37">
        <f>TRUNC((G361*E361),2)</f>
        <v>729.03</v>
      </c>
    </row>
    <row r="362" spans="1:8" s="13" customFormat="1" ht="31.5" outlineLevel="2" x14ac:dyDescent="0.25">
      <c r="A362" s="32" t="s">
        <v>697</v>
      </c>
      <c r="B362" s="33">
        <v>91936</v>
      </c>
      <c r="C362" s="34" t="s">
        <v>698</v>
      </c>
      <c r="D362" s="32" t="s">
        <v>80</v>
      </c>
      <c r="E362" s="28">
        <f>'[1]BAIXA E MÉDIA'!D6</f>
        <v>2</v>
      </c>
      <c r="F362" s="37">
        <v>8.93</v>
      </c>
      <c r="G362" s="36">
        <f t="shared" ref="G362:G365" si="80">TRUNC(F362*(1+$E$2),2)</f>
        <v>11.31</v>
      </c>
      <c r="H362" s="37">
        <f t="shared" ref="H362:H372" si="81">TRUNC((G362*E362),2)</f>
        <v>22.62</v>
      </c>
    </row>
    <row r="363" spans="1:8" s="13" customFormat="1" ht="31.5" outlineLevel="2" x14ac:dyDescent="0.25">
      <c r="A363" s="32" t="s">
        <v>699</v>
      </c>
      <c r="B363" s="33">
        <v>91937</v>
      </c>
      <c r="C363" s="34" t="s">
        <v>700</v>
      </c>
      <c r="D363" s="32" t="s">
        <v>80</v>
      </c>
      <c r="E363" s="28">
        <f>'[1]BAIXA E MÉDIA'!D7</f>
        <v>102</v>
      </c>
      <c r="F363" s="36">
        <v>7.61</v>
      </c>
      <c r="G363" s="36">
        <f t="shared" si="80"/>
        <v>9.64</v>
      </c>
      <c r="H363" s="37">
        <f t="shared" si="81"/>
        <v>983.28</v>
      </c>
    </row>
    <row r="364" spans="1:8" s="13" customFormat="1" outlineLevel="2" x14ac:dyDescent="0.25">
      <c r="A364" s="32" t="s">
        <v>701</v>
      </c>
      <c r="B364" s="33">
        <v>83446</v>
      </c>
      <c r="C364" s="34" t="s">
        <v>702</v>
      </c>
      <c r="D364" s="32" t="s">
        <v>80</v>
      </c>
      <c r="E364" s="28">
        <f>'[1]BAIXA E MÉDIA'!D8</f>
        <v>1</v>
      </c>
      <c r="F364" s="36">
        <v>166.24</v>
      </c>
      <c r="G364" s="36">
        <f t="shared" si="80"/>
        <v>210.67</v>
      </c>
      <c r="H364" s="37">
        <f t="shared" si="81"/>
        <v>210.67</v>
      </c>
    </row>
    <row r="365" spans="1:8" s="13" customFormat="1" ht="31.5" outlineLevel="2" x14ac:dyDescent="0.25">
      <c r="A365" s="32" t="s">
        <v>703</v>
      </c>
      <c r="B365" s="33">
        <v>92866</v>
      </c>
      <c r="C365" s="34" t="s">
        <v>704</v>
      </c>
      <c r="D365" s="32" t="s">
        <v>80</v>
      </c>
      <c r="E365" s="28">
        <f>'[1]BAIXA E MÉDIA'!D9</f>
        <v>80</v>
      </c>
      <c r="F365" s="37">
        <v>5.92</v>
      </c>
      <c r="G365" s="36">
        <f t="shared" si="80"/>
        <v>7.5</v>
      </c>
      <c r="H365" s="37">
        <f t="shared" si="81"/>
        <v>600</v>
      </c>
    </row>
    <row r="366" spans="1:8" s="13" customFormat="1" ht="31.5" outlineLevel="2" x14ac:dyDescent="0.25">
      <c r="A366" s="32" t="s">
        <v>705</v>
      </c>
      <c r="B366" s="33">
        <v>93654</v>
      </c>
      <c r="C366" s="34" t="s">
        <v>706</v>
      </c>
      <c r="D366" s="32" t="s">
        <v>80</v>
      </c>
      <c r="E366" s="28">
        <f>'[1]BAIXA E MÉDIA'!D10</f>
        <v>38</v>
      </c>
      <c r="F366" s="37">
        <v>9.7899999999999991</v>
      </c>
      <c r="G366" s="36">
        <f>TRUNC(F366*(1+$E$2),2)</f>
        <v>12.4</v>
      </c>
      <c r="H366" s="37">
        <f t="shared" si="81"/>
        <v>471.2</v>
      </c>
    </row>
    <row r="367" spans="1:8" s="13" customFormat="1" ht="31.5" outlineLevel="2" x14ac:dyDescent="0.25">
      <c r="A367" s="32" t="s">
        <v>707</v>
      </c>
      <c r="B367" s="33">
        <v>93655</v>
      </c>
      <c r="C367" s="34" t="s">
        <v>708</v>
      </c>
      <c r="D367" s="32" t="s">
        <v>80</v>
      </c>
      <c r="E367" s="28">
        <f>'[1]BAIXA E MÉDIA'!D11</f>
        <v>1</v>
      </c>
      <c r="F367" s="37">
        <v>10.59</v>
      </c>
      <c r="G367" s="36">
        <f>TRUNC(F367*(1+$E$2),2)</f>
        <v>13.42</v>
      </c>
      <c r="H367" s="37">
        <f t="shared" si="81"/>
        <v>13.42</v>
      </c>
    </row>
    <row r="368" spans="1:8" s="13" customFormat="1" ht="31.5" outlineLevel="2" x14ac:dyDescent="0.25">
      <c r="A368" s="32" t="s">
        <v>709</v>
      </c>
      <c r="B368" s="33">
        <v>93661</v>
      </c>
      <c r="C368" s="34" t="s">
        <v>710</v>
      </c>
      <c r="D368" s="32" t="s">
        <v>80</v>
      </c>
      <c r="E368" s="28">
        <f>'[1]BAIXA E MÉDIA'!D12</f>
        <v>28</v>
      </c>
      <c r="F368" s="37">
        <v>47.72</v>
      </c>
      <c r="G368" s="36">
        <f>TRUNC(F368*(1+$E$2),2)</f>
        <v>60.47</v>
      </c>
      <c r="H368" s="37">
        <f t="shared" si="81"/>
        <v>1693.16</v>
      </c>
    </row>
    <row r="369" spans="1:8" s="13" customFormat="1" ht="31.5" outlineLevel="2" x14ac:dyDescent="0.25">
      <c r="A369" s="32" t="s">
        <v>711</v>
      </c>
      <c r="B369" s="33">
        <v>93663</v>
      </c>
      <c r="C369" s="34" t="s">
        <v>712</v>
      </c>
      <c r="D369" s="32" t="s">
        <v>80</v>
      </c>
      <c r="E369" s="28">
        <f>'[1]BAIXA E MÉDIA'!D13</f>
        <v>11</v>
      </c>
      <c r="F369" s="37">
        <v>49.38</v>
      </c>
      <c r="G369" s="36">
        <f>TRUNC(F369*(1+$E$2),2)</f>
        <v>62.57</v>
      </c>
      <c r="H369" s="37">
        <f t="shared" si="81"/>
        <v>688.27</v>
      </c>
    </row>
    <row r="370" spans="1:8" s="13" customFormat="1" ht="31.5" outlineLevel="2" x14ac:dyDescent="0.25">
      <c r="A370" s="32" t="s">
        <v>713</v>
      </c>
      <c r="B370" s="33">
        <v>93664</v>
      </c>
      <c r="C370" s="34" t="s">
        <v>714</v>
      </c>
      <c r="D370" s="32" t="s">
        <v>80</v>
      </c>
      <c r="E370" s="28">
        <f>'[1]BAIXA E MÉDIA'!D14</f>
        <v>7</v>
      </c>
      <c r="F370" s="37">
        <v>51.34</v>
      </c>
      <c r="G370" s="36">
        <f>TRUNC(F370*(1+$E$2),2)</f>
        <v>65.06</v>
      </c>
      <c r="H370" s="37">
        <f t="shared" si="81"/>
        <v>455.42</v>
      </c>
    </row>
    <row r="371" spans="1:8" s="13" customFormat="1" ht="31.5" outlineLevel="2" x14ac:dyDescent="0.25">
      <c r="A371" s="32" t="s">
        <v>715</v>
      </c>
      <c r="B371" s="32" t="s">
        <v>716</v>
      </c>
      <c r="C371" s="34" t="s">
        <v>717</v>
      </c>
      <c r="D371" s="32" t="s">
        <v>80</v>
      </c>
      <c r="E371" s="28">
        <f>'[1]BAIXA E MÉDIA'!D15</f>
        <v>2</v>
      </c>
      <c r="F371" s="37">
        <v>105.48</v>
      </c>
      <c r="G371" s="36">
        <f t="shared" ref="G371:G372" si="82">TRUNC(F371*(1+$E$2),2)</f>
        <v>133.66999999999999</v>
      </c>
      <c r="H371" s="37">
        <f t="shared" si="81"/>
        <v>267.33999999999997</v>
      </c>
    </row>
    <row r="372" spans="1:8" s="13" customFormat="1" ht="31.5" outlineLevel="2" x14ac:dyDescent="0.25">
      <c r="A372" s="32" t="s">
        <v>718</v>
      </c>
      <c r="B372" s="33">
        <v>93670</v>
      </c>
      <c r="C372" s="34" t="s">
        <v>719</v>
      </c>
      <c r="D372" s="32" t="s">
        <v>80</v>
      </c>
      <c r="E372" s="28">
        <f>'[1]BAIXA E MÉDIA'!D16</f>
        <v>2</v>
      </c>
      <c r="F372" s="56">
        <v>62.18</v>
      </c>
      <c r="G372" s="36">
        <f t="shared" si="82"/>
        <v>78.8</v>
      </c>
      <c r="H372" s="37">
        <f t="shared" si="81"/>
        <v>157.6</v>
      </c>
    </row>
    <row r="373" spans="1:8" s="13" customFormat="1" ht="31.5" outlineLevel="2" x14ac:dyDescent="0.25">
      <c r="A373" s="32" t="s">
        <v>720</v>
      </c>
      <c r="B373" s="32" t="s">
        <v>721</v>
      </c>
      <c r="C373" s="34" t="s">
        <v>722</v>
      </c>
      <c r="D373" s="32" t="s">
        <v>80</v>
      </c>
      <c r="E373" s="28">
        <f>'[1]BAIXA E MÉDIA'!D17</f>
        <v>4</v>
      </c>
      <c r="F373" s="55">
        <v>105.48</v>
      </c>
      <c r="G373" s="36">
        <f>TRUNC(F373*(1+$E$2),2)</f>
        <v>133.66999999999999</v>
      </c>
      <c r="H373" s="37">
        <f>TRUNC((G373*E373),2)</f>
        <v>534.67999999999995</v>
      </c>
    </row>
    <row r="374" spans="1:8" s="13" customFormat="1" ht="31.5" outlineLevel="2" x14ac:dyDescent="0.25">
      <c r="A374" s="32" t="s">
        <v>723</v>
      </c>
      <c r="B374" s="32" t="s">
        <v>724</v>
      </c>
      <c r="C374" s="34" t="s">
        <v>725</v>
      </c>
      <c r="D374" s="32" t="s">
        <v>80</v>
      </c>
      <c r="E374" s="28">
        <f>'[1]BAIXA E MÉDIA'!D18</f>
        <v>2</v>
      </c>
      <c r="F374" s="37">
        <v>302.05</v>
      </c>
      <c r="G374" s="36">
        <f t="shared" ref="G374:G377" si="83">TRUNC(F374*(1+$E$2),2)</f>
        <v>382.78</v>
      </c>
      <c r="H374" s="37">
        <f t="shared" ref="H374:H384" si="84">TRUNC((G374*E374),2)</f>
        <v>765.56</v>
      </c>
    </row>
    <row r="375" spans="1:8" s="13" customFormat="1" ht="31.5" outlineLevel="2" x14ac:dyDescent="0.25">
      <c r="A375" s="32" t="s">
        <v>726</v>
      </c>
      <c r="B375" s="32" t="s">
        <v>727</v>
      </c>
      <c r="C375" s="34" t="s">
        <v>728</v>
      </c>
      <c r="D375" s="32" t="s">
        <v>80</v>
      </c>
      <c r="E375" s="28">
        <f>'[1]BAIXA E MÉDIA'!D19</f>
        <v>1</v>
      </c>
      <c r="F375" s="36">
        <v>1071.4100000000001</v>
      </c>
      <c r="G375" s="36">
        <f t="shared" si="83"/>
        <v>1357.79</v>
      </c>
      <c r="H375" s="37">
        <f t="shared" si="84"/>
        <v>1357.79</v>
      </c>
    </row>
    <row r="376" spans="1:8" s="13" customFormat="1" ht="31.5" outlineLevel="2" x14ac:dyDescent="0.25">
      <c r="A376" s="32" t="s">
        <v>729</v>
      </c>
      <c r="B376" s="33">
        <v>93672</v>
      </c>
      <c r="C376" s="34" t="s">
        <v>730</v>
      </c>
      <c r="D376" s="32" t="s">
        <v>80</v>
      </c>
      <c r="E376" s="28">
        <f>'[1]BAIXA E MÉDIA'!D20</f>
        <v>4</v>
      </c>
      <c r="F376" s="36">
        <v>69.760000000000005</v>
      </c>
      <c r="G376" s="36">
        <f t="shared" si="83"/>
        <v>88.4</v>
      </c>
      <c r="H376" s="37">
        <f t="shared" si="84"/>
        <v>353.6</v>
      </c>
    </row>
    <row r="377" spans="1:8" s="13" customFormat="1" ht="47.25" outlineLevel="2" x14ac:dyDescent="0.25">
      <c r="A377" s="32" t="s">
        <v>731</v>
      </c>
      <c r="B377" s="33">
        <v>91857</v>
      </c>
      <c r="C377" s="34" t="s">
        <v>732</v>
      </c>
      <c r="D377" s="32" t="s">
        <v>66</v>
      </c>
      <c r="E377" s="28">
        <f>'[1]BAIXA E MÉDIA'!D24</f>
        <v>27.79</v>
      </c>
      <c r="F377" s="37">
        <v>9.26</v>
      </c>
      <c r="G377" s="36">
        <f t="shared" si="83"/>
        <v>11.73</v>
      </c>
      <c r="H377" s="37">
        <f t="shared" si="84"/>
        <v>325.97000000000003</v>
      </c>
    </row>
    <row r="378" spans="1:8" s="13" customFormat="1" ht="47.25" outlineLevel="2" x14ac:dyDescent="0.25">
      <c r="A378" s="32" t="s">
        <v>733</v>
      </c>
      <c r="B378" s="33">
        <v>91855</v>
      </c>
      <c r="C378" s="34" t="s">
        <v>734</v>
      </c>
      <c r="D378" s="32" t="s">
        <v>66</v>
      </c>
      <c r="E378" s="28">
        <f>'[1]BAIXA E MÉDIA'!D25</f>
        <v>580.71</v>
      </c>
      <c r="F378" s="37">
        <v>6.72</v>
      </c>
      <c r="G378" s="36">
        <f>TRUNC(F378*(1+$E$2),2)</f>
        <v>8.51</v>
      </c>
      <c r="H378" s="37">
        <f t="shared" si="84"/>
        <v>4941.84</v>
      </c>
    </row>
    <row r="379" spans="1:8" s="13" customFormat="1" ht="47.25" outlineLevel="2" x14ac:dyDescent="0.25">
      <c r="A379" s="32" t="s">
        <v>735</v>
      </c>
      <c r="B379" s="33">
        <v>91845</v>
      </c>
      <c r="C379" s="34" t="s">
        <v>736</v>
      </c>
      <c r="D379" s="32" t="s">
        <v>66</v>
      </c>
      <c r="E379" s="28">
        <f>'[1]BAIXA E MÉDIA'!D26</f>
        <v>691.71</v>
      </c>
      <c r="F379" s="37">
        <v>5.03</v>
      </c>
      <c r="G379" s="36">
        <f>TRUNC(F379*(1+$E$2),2)</f>
        <v>6.37</v>
      </c>
      <c r="H379" s="37">
        <f t="shared" si="84"/>
        <v>4406.1899999999996</v>
      </c>
    </row>
    <row r="380" spans="1:8" s="13" customFormat="1" ht="47.25" outlineLevel="2" x14ac:dyDescent="0.25">
      <c r="A380" s="32" t="s">
        <v>737</v>
      </c>
      <c r="B380" s="33">
        <v>91847</v>
      </c>
      <c r="C380" s="34" t="s">
        <v>738</v>
      </c>
      <c r="D380" s="32" t="s">
        <v>66</v>
      </c>
      <c r="E380" s="28">
        <f>'[1]BAIXA E MÉDIA'!D27</f>
        <v>57.62</v>
      </c>
      <c r="F380" s="37">
        <v>7.73</v>
      </c>
      <c r="G380" s="36">
        <f>TRUNC(F380*(1+$E$2),2)</f>
        <v>9.7899999999999991</v>
      </c>
      <c r="H380" s="37">
        <f t="shared" si="84"/>
        <v>564.09</v>
      </c>
    </row>
    <row r="381" spans="1:8" s="13" customFormat="1" ht="47.25" outlineLevel="2" x14ac:dyDescent="0.25">
      <c r="A381" s="32" t="s">
        <v>739</v>
      </c>
      <c r="B381" s="33">
        <v>91850</v>
      </c>
      <c r="C381" s="34" t="s">
        <v>740</v>
      </c>
      <c r="D381" s="32" t="s">
        <v>66</v>
      </c>
      <c r="E381" s="28">
        <f>'[1]BAIXA E MÉDIA'!D28</f>
        <v>10.1</v>
      </c>
      <c r="F381" s="37">
        <v>7.78</v>
      </c>
      <c r="G381" s="36">
        <f>TRUNC(F381*(1+$E$2),2)</f>
        <v>9.85</v>
      </c>
      <c r="H381" s="37">
        <f t="shared" si="84"/>
        <v>99.48</v>
      </c>
    </row>
    <row r="382" spans="1:8" s="13" customFormat="1" ht="47.25" outlineLevel="2" x14ac:dyDescent="0.25">
      <c r="A382" s="32" t="s">
        <v>741</v>
      </c>
      <c r="B382" s="33">
        <v>91860</v>
      </c>
      <c r="C382" s="34" t="s">
        <v>742</v>
      </c>
      <c r="D382" s="32" t="s">
        <v>66</v>
      </c>
      <c r="E382" s="28">
        <f>'[1]BAIXA E MÉDIA'!D29</f>
        <v>1.3</v>
      </c>
      <c r="F382" s="37">
        <v>9.36</v>
      </c>
      <c r="G382" s="36">
        <f>TRUNC(F382*(1+$E$2),2)</f>
        <v>11.86</v>
      </c>
      <c r="H382" s="37">
        <f t="shared" si="84"/>
        <v>15.41</v>
      </c>
    </row>
    <row r="383" spans="1:8" s="13" customFormat="1" ht="31.5" outlineLevel="2" x14ac:dyDescent="0.25">
      <c r="A383" s="32" t="s">
        <v>743</v>
      </c>
      <c r="B383" s="33">
        <v>97669</v>
      </c>
      <c r="C383" s="34" t="s">
        <v>744</v>
      </c>
      <c r="D383" s="32" t="s">
        <v>66</v>
      </c>
      <c r="E383" s="28">
        <f>'[1]BAIXA E MÉDIA'!D30</f>
        <v>100</v>
      </c>
      <c r="F383" s="37">
        <v>14.45</v>
      </c>
      <c r="G383" s="36">
        <f t="shared" ref="G383:G384" si="85">TRUNC(F383*(1+$E$2),2)</f>
        <v>18.309999999999999</v>
      </c>
      <c r="H383" s="37">
        <f t="shared" si="84"/>
        <v>1831</v>
      </c>
    </row>
    <row r="384" spans="1:8" s="13" customFormat="1" ht="47.25" outlineLevel="2" x14ac:dyDescent="0.25">
      <c r="A384" s="32" t="s">
        <v>745</v>
      </c>
      <c r="B384" s="33">
        <v>91926</v>
      </c>
      <c r="C384" s="34" t="s">
        <v>746</v>
      </c>
      <c r="D384" s="32" t="s">
        <v>66</v>
      </c>
      <c r="E384" s="28">
        <f>'[1]BAIXA E MÉDIA'!D31</f>
        <v>5213.8599999999997</v>
      </c>
      <c r="F384" s="56">
        <v>2.78</v>
      </c>
      <c r="G384" s="36">
        <f t="shared" si="85"/>
        <v>3.52</v>
      </c>
      <c r="H384" s="37">
        <f t="shared" si="84"/>
        <v>18352.78</v>
      </c>
    </row>
    <row r="385" spans="1:8" s="13" customFormat="1" ht="47.25" outlineLevel="2" x14ac:dyDescent="0.25">
      <c r="A385" s="32" t="s">
        <v>747</v>
      </c>
      <c r="B385" s="33">
        <v>91928</v>
      </c>
      <c r="C385" s="34" t="s">
        <v>748</v>
      </c>
      <c r="D385" s="32" t="s">
        <v>66</v>
      </c>
      <c r="E385" s="28">
        <f>'[1]BAIXA E MÉDIA'!D32</f>
        <v>1546.3</v>
      </c>
      <c r="F385" s="55">
        <v>4.51</v>
      </c>
      <c r="G385" s="36">
        <f>TRUNC(F385*(1+$E$2),2)</f>
        <v>5.71</v>
      </c>
      <c r="H385" s="37">
        <f>TRUNC((G385*E385),2)</f>
        <v>8829.3700000000008</v>
      </c>
    </row>
    <row r="386" spans="1:8" s="13" customFormat="1" ht="47.25" outlineLevel="2" x14ac:dyDescent="0.25">
      <c r="A386" s="32" t="s">
        <v>749</v>
      </c>
      <c r="B386" s="33">
        <v>91930</v>
      </c>
      <c r="C386" s="34" t="s">
        <v>750</v>
      </c>
      <c r="D386" s="32" t="s">
        <v>66</v>
      </c>
      <c r="E386" s="28">
        <f>'[1]BAIXA E MÉDIA'!D33</f>
        <v>743.85</v>
      </c>
      <c r="F386" s="37">
        <v>6.19</v>
      </c>
      <c r="G386" s="36">
        <f t="shared" ref="G386:G391" si="86">TRUNC(F386*(1+$E$2),2)</f>
        <v>7.84</v>
      </c>
      <c r="H386" s="37">
        <f t="shared" ref="H386:H398" si="87">TRUNC((G386*E386),2)</f>
        <v>5831.78</v>
      </c>
    </row>
    <row r="387" spans="1:8" s="13" customFormat="1" ht="47.25" outlineLevel="2" x14ac:dyDescent="0.25">
      <c r="A387" s="32" t="s">
        <v>751</v>
      </c>
      <c r="B387" s="33">
        <v>92982</v>
      </c>
      <c r="C387" s="34" t="s">
        <v>752</v>
      </c>
      <c r="D387" s="32" t="s">
        <v>66</v>
      </c>
      <c r="E387" s="28">
        <f>'[1]BAIXA E MÉDIA'!D34</f>
        <v>325</v>
      </c>
      <c r="F387" s="36">
        <v>11.46</v>
      </c>
      <c r="G387" s="36">
        <f t="shared" si="86"/>
        <v>14.52</v>
      </c>
      <c r="H387" s="37">
        <f t="shared" si="87"/>
        <v>4719</v>
      </c>
    </row>
    <row r="388" spans="1:8" s="13" customFormat="1" ht="47.25" outlineLevel="2" x14ac:dyDescent="0.25">
      <c r="A388" s="32" t="s">
        <v>753</v>
      </c>
      <c r="B388" s="33">
        <v>92984</v>
      </c>
      <c r="C388" s="34" t="s">
        <v>754</v>
      </c>
      <c r="D388" s="32" t="s">
        <v>66</v>
      </c>
      <c r="E388" s="28">
        <f>'[1]BAIXA E MÉDIA'!D35</f>
        <v>190</v>
      </c>
      <c r="F388" s="36">
        <v>18.7</v>
      </c>
      <c r="G388" s="36">
        <f t="shared" si="86"/>
        <v>23.69</v>
      </c>
      <c r="H388" s="37">
        <f t="shared" si="87"/>
        <v>4501.1000000000004</v>
      </c>
    </row>
    <row r="389" spans="1:8" s="13" customFormat="1" ht="47.25" outlineLevel="2" x14ac:dyDescent="0.25">
      <c r="A389" s="32" t="s">
        <v>755</v>
      </c>
      <c r="B389" s="33">
        <v>92986</v>
      </c>
      <c r="C389" s="34" t="s">
        <v>756</v>
      </c>
      <c r="D389" s="32" t="s">
        <v>66</v>
      </c>
      <c r="E389" s="28">
        <f>'[1]BAIXA E MÉDIA'!D36</f>
        <v>170</v>
      </c>
      <c r="F389" s="37">
        <v>25.28</v>
      </c>
      <c r="G389" s="36">
        <f t="shared" si="86"/>
        <v>32.03</v>
      </c>
      <c r="H389" s="37">
        <f t="shared" si="87"/>
        <v>5445.1</v>
      </c>
    </row>
    <row r="390" spans="1:8" s="13" customFormat="1" ht="47.25" outlineLevel="2" x14ac:dyDescent="0.25">
      <c r="A390" s="32" t="s">
        <v>757</v>
      </c>
      <c r="B390" s="33">
        <v>92990</v>
      </c>
      <c r="C390" s="34" t="s">
        <v>758</v>
      </c>
      <c r="D390" s="32" t="s">
        <v>66</v>
      </c>
      <c r="E390" s="28">
        <f>'[1]BAIXA E MÉDIA'!D37</f>
        <v>110</v>
      </c>
      <c r="F390" s="37">
        <v>48.62</v>
      </c>
      <c r="G390" s="36">
        <f t="shared" si="86"/>
        <v>61.61</v>
      </c>
      <c r="H390" s="37">
        <f t="shared" si="87"/>
        <v>6777.1</v>
      </c>
    </row>
    <row r="391" spans="1:8" s="13" customFormat="1" ht="47.25" outlineLevel="2" x14ac:dyDescent="0.25">
      <c r="A391" s="32" t="s">
        <v>759</v>
      </c>
      <c r="B391" s="33">
        <v>92992</v>
      </c>
      <c r="C391" s="34" t="s">
        <v>760</v>
      </c>
      <c r="D391" s="32" t="s">
        <v>66</v>
      </c>
      <c r="E391" s="28">
        <f>'[1]BAIXA E MÉDIA'!D38</f>
        <v>85</v>
      </c>
      <c r="F391" s="37">
        <v>64.22</v>
      </c>
      <c r="G391" s="36">
        <f t="shared" si="86"/>
        <v>81.38</v>
      </c>
      <c r="H391" s="37">
        <f t="shared" si="87"/>
        <v>6917.3</v>
      </c>
    </row>
    <row r="392" spans="1:8" s="13" customFormat="1" ht="47.25" outlineLevel="2" x14ac:dyDescent="0.25">
      <c r="A392" s="32" t="s">
        <v>761</v>
      </c>
      <c r="B392" s="33">
        <v>92998</v>
      </c>
      <c r="C392" s="34" t="s">
        <v>762</v>
      </c>
      <c r="D392" s="32" t="s">
        <v>66</v>
      </c>
      <c r="E392" s="28">
        <f>'[1]BAIXA E MÉDIA'!D39</f>
        <v>255</v>
      </c>
      <c r="F392" s="37">
        <v>125.61</v>
      </c>
      <c r="G392" s="36">
        <f>TRUNC(F392*(1+$E$2),2)</f>
        <v>159.18</v>
      </c>
      <c r="H392" s="37">
        <f t="shared" si="87"/>
        <v>40590.9</v>
      </c>
    </row>
    <row r="393" spans="1:8" s="13" customFormat="1" ht="31.5" outlineLevel="2" x14ac:dyDescent="0.25">
      <c r="A393" s="32" t="s">
        <v>763</v>
      </c>
      <c r="B393" s="33">
        <v>91955</v>
      </c>
      <c r="C393" s="34" t="s">
        <v>764</v>
      </c>
      <c r="D393" s="32" t="s">
        <v>80</v>
      </c>
      <c r="E393" s="28">
        <f>'[1]BAIXA E MÉDIA'!D41</f>
        <v>2</v>
      </c>
      <c r="F393" s="37">
        <v>20.32</v>
      </c>
      <c r="G393" s="36">
        <f>TRUNC(F393*(1+$E$2),2)</f>
        <v>25.75</v>
      </c>
      <c r="H393" s="37">
        <f t="shared" si="87"/>
        <v>51.5</v>
      </c>
    </row>
    <row r="394" spans="1:8" s="13" customFormat="1" ht="31.5" outlineLevel="2" x14ac:dyDescent="0.25">
      <c r="A394" s="32" t="s">
        <v>765</v>
      </c>
      <c r="B394" s="33">
        <v>91961</v>
      </c>
      <c r="C394" s="34" t="s">
        <v>766</v>
      </c>
      <c r="D394" s="32" t="s">
        <v>80</v>
      </c>
      <c r="E394" s="28">
        <f>'[1]BAIXA E MÉDIA'!D42</f>
        <v>1</v>
      </c>
      <c r="F394" s="37">
        <v>33.74</v>
      </c>
      <c r="G394" s="36">
        <f>TRUNC(F394*(1+$E$2),2)</f>
        <v>42.75</v>
      </c>
      <c r="H394" s="37">
        <f t="shared" si="87"/>
        <v>42.75</v>
      </c>
    </row>
    <row r="395" spans="1:8" s="13" customFormat="1" ht="31.5" outlineLevel="2" x14ac:dyDescent="0.25">
      <c r="A395" s="32" t="s">
        <v>767</v>
      </c>
      <c r="B395" s="33">
        <v>91953</v>
      </c>
      <c r="C395" s="34" t="s">
        <v>768</v>
      </c>
      <c r="D395" s="32" t="s">
        <v>80</v>
      </c>
      <c r="E395" s="28">
        <f>'[1]BAIXA E MÉDIA'!D43</f>
        <v>43</v>
      </c>
      <c r="F395" s="37">
        <v>16.36</v>
      </c>
      <c r="G395" s="36">
        <f>TRUNC(F395*(1+$E$2),2)</f>
        <v>20.73</v>
      </c>
      <c r="H395" s="37">
        <f t="shared" si="87"/>
        <v>891.39</v>
      </c>
    </row>
    <row r="396" spans="1:8" s="13" customFormat="1" ht="63" outlineLevel="2" x14ac:dyDescent="0.25">
      <c r="A396" s="32" t="s">
        <v>769</v>
      </c>
      <c r="B396" s="32" t="s">
        <v>770</v>
      </c>
      <c r="C396" s="34" t="s">
        <v>771</v>
      </c>
      <c r="D396" s="32" t="s">
        <v>80</v>
      </c>
      <c r="E396" s="28">
        <f>'[1]BAIXA E MÉDIA'!D44</f>
        <v>6</v>
      </c>
      <c r="F396" s="37">
        <v>1252.96</v>
      </c>
      <c r="G396" s="36">
        <f>TRUNC(F396*(1+$E$2),2)</f>
        <v>1587.87</v>
      </c>
      <c r="H396" s="37">
        <f t="shared" si="87"/>
        <v>9527.2199999999993</v>
      </c>
    </row>
    <row r="397" spans="1:8" s="13" customFormat="1" ht="31.5" outlineLevel="2" x14ac:dyDescent="0.25">
      <c r="A397" s="32" t="s">
        <v>772</v>
      </c>
      <c r="B397" s="33">
        <v>91996</v>
      </c>
      <c r="C397" s="34" t="s">
        <v>773</v>
      </c>
      <c r="D397" s="32" t="s">
        <v>80</v>
      </c>
      <c r="E397" s="28">
        <f>'[1]BAIXA E MÉDIA'!D45</f>
        <v>10</v>
      </c>
      <c r="F397" s="37">
        <v>19.649999999999999</v>
      </c>
      <c r="G397" s="36">
        <f t="shared" ref="G397:G398" si="88">TRUNC(F397*(1+$E$2),2)</f>
        <v>24.9</v>
      </c>
      <c r="H397" s="37">
        <f t="shared" si="87"/>
        <v>249</v>
      </c>
    </row>
    <row r="398" spans="1:8" s="13" customFormat="1" ht="31.5" outlineLevel="2" x14ac:dyDescent="0.25">
      <c r="A398" s="32" t="s">
        <v>774</v>
      </c>
      <c r="B398" s="33">
        <v>92000</v>
      </c>
      <c r="C398" s="34" t="s">
        <v>775</v>
      </c>
      <c r="D398" s="32" t="s">
        <v>80</v>
      </c>
      <c r="E398" s="28">
        <f>'[1]BAIXA E MÉDIA'!D46</f>
        <v>225</v>
      </c>
      <c r="F398" s="56">
        <v>17.25</v>
      </c>
      <c r="G398" s="36">
        <f t="shared" si="88"/>
        <v>21.86</v>
      </c>
      <c r="H398" s="37">
        <f t="shared" si="87"/>
        <v>4918.5</v>
      </c>
    </row>
    <row r="399" spans="1:8" s="13" customFormat="1" ht="31.5" outlineLevel="2" x14ac:dyDescent="0.25">
      <c r="A399" s="32" t="s">
        <v>776</v>
      </c>
      <c r="B399" s="32" t="s">
        <v>777</v>
      </c>
      <c r="C399" s="34" t="s">
        <v>778</v>
      </c>
      <c r="D399" s="32" t="s">
        <v>80</v>
      </c>
      <c r="E399" s="28">
        <f>'[1]BAIXA E MÉDIA'!D47</f>
        <v>24</v>
      </c>
      <c r="F399" s="55">
        <v>152.26</v>
      </c>
      <c r="G399" s="36">
        <f>TRUNC(F399*(1+$E$2),2)</f>
        <v>192.95</v>
      </c>
      <c r="H399" s="37">
        <f>TRUNC((G399*E399),2)</f>
        <v>4630.8</v>
      </c>
    </row>
    <row r="400" spans="1:8" s="13" customFormat="1" ht="31.5" outlineLevel="2" x14ac:dyDescent="0.25">
      <c r="A400" s="32" t="s">
        <v>779</v>
      </c>
      <c r="B400" s="32" t="s">
        <v>780</v>
      </c>
      <c r="C400" s="34" t="s">
        <v>781</v>
      </c>
      <c r="D400" s="32" t="s">
        <v>80</v>
      </c>
      <c r="E400" s="28">
        <f>'[1]BAIXA E MÉDIA'!D48</f>
        <v>1</v>
      </c>
      <c r="F400" s="37">
        <v>8732</v>
      </c>
      <c r="G400" s="36">
        <f t="shared" ref="G400:G403" si="89">TRUNC(F400*(1+$E$2),2)</f>
        <v>11066.06</v>
      </c>
      <c r="H400" s="37">
        <f t="shared" ref="H400:H406" si="90">TRUNC((G400*E400),2)</f>
        <v>11066.06</v>
      </c>
    </row>
    <row r="401" spans="1:8" s="13" customFormat="1" outlineLevel="2" x14ac:dyDescent="0.25">
      <c r="A401" s="32" t="s">
        <v>782</v>
      </c>
      <c r="B401" s="32" t="s">
        <v>783</v>
      </c>
      <c r="C401" s="34" t="s">
        <v>784</v>
      </c>
      <c r="D401" s="32" t="s">
        <v>80</v>
      </c>
      <c r="E401" s="28">
        <f>'[1]BAIXA E MÉDIA'!D21</f>
        <v>2</v>
      </c>
      <c r="F401" s="36">
        <v>275.61</v>
      </c>
      <c r="G401" s="36">
        <f t="shared" si="89"/>
        <v>349.28</v>
      </c>
      <c r="H401" s="37">
        <f t="shared" si="90"/>
        <v>698.56</v>
      </c>
    </row>
    <row r="402" spans="1:8" s="13" customFormat="1" outlineLevel="2" x14ac:dyDescent="0.25">
      <c r="A402" s="32" t="s">
        <v>785</v>
      </c>
      <c r="B402" s="32" t="s">
        <v>786</v>
      </c>
      <c r="C402" s="34" t="s">
        <v>787</v>
      </c>
      <c r="D402" s="32" t="s">
        <v>80</v>
      </c>
      <c r="E402" s="28">
        <f>'[1]BAIXA E MÉDIA'!D22</f>
        <v>2</v>
      </c>
      <c r="F402" s="36">
        <v>140.6</v>
      </c>
      <c r="G402" s="36">
        <f t="shared" si="89"/>
        <v>178.18</v>
      </c>
      <c r="H402" s="37">
        <f t="shared" si="90"/>
        <v>356.36</v>
      </c>
    </row>
    <row r="403" spans="1:8" s="13" customFormat="1" outlineLevel="2" x14ac:dyDescent="0.25">
      <c r="A403" s="32" t="s">
        <v>788</v>
      </c>
      <c r="B403" s="32" t="s">
        <v>789</v>
      </c>
      <c r="C403" s="34" t="s">
        <v>790</v>
      </c>
      <c r="D403" s="32" t="s">
        <v>80</v>
      </c>
      <c r="E403" s="28">
        <f>'[1]BAIXA E MÉDIA'!D23</f>
        <v>7</v>
      </c>
      <c r="F403" s="37">
        <v>277.58</v>
      </c>
      <c r="G403" s="36">
        <f t="shared" si="89"/>
        <v>351.77</v>
      </c>
      <c r="H403" s="37">
        <f t="shared" si="90"/>
        <v>2462.39</v>
      </c>
    </row>
    <row r="404" spans="1:8" s="13" customFormat="1" ht="31.5" outlineLevel="2" x14ac:dyDescent="0.25">
      <c r="A404" s="32" t="s">
        <v>791</v>
      </c>
      <c r="B404" s="32" t="s">
        <v>792</v>
      </c>
      <c r="C404" s="34" t="s">
        <v>793</v>
      </c>
      <c r="D404" s="32" t="s">
        <v>80</v>
      </c>
      <c r="E404" s="28">
        <f>'[1]BAIXA E MÉDIA'!D40</f>
        <v>167</v>
      </c>
      <c r="F404" s="37">
        <v>56.07</v>
      </c>
      <c r="G404" s="36">
        <f>TRUNC(F404*(1+$E$2),2)</f>
        <v>71.05</v>
      </c>
      <c r="H404" s="37">
        <f t="shared" si="90"/>
        <v>11865.35</v>
      </c>
    </row>
    <row r="405" spans="1:8" s="13" customFormat="1" ht="31.5" outlineLevel="2" x14ac:dyDescent="0.25">
      <c r="A405" s="32" t="s">
        <v>794</v>
      </c>
      <c r="B405" s="32" t="s">
        <v>795</v>
      </c>
      <c r="C405" s="34" t="s">
        <v>796</v>
      </c>
      <c r="D405" s="32" t="s">
        <v>80</v>
      </c>
      <c r="E405" s="28">
        <f>'[1]BAIXA E MÉDIA'!D50</f>
        <v>1</v>
      </c>
      <c r="F405" s="37">
        <v>1063.7</v>
      </c>
      <c r="G405" s="36">
        <f>TRUNC(F405*(1+$E$2),2)</f>
        <v>1348.02</v>
      </c>
      <c r="H405" s="37">
        <f t="shared" si="90"/>
        <v>1348.02</v>
      </c>
    </row>
    <row r="406" spans="1:8" s="13" customFormat="1" ht="31.5" outlineLevel="2" x14ac:dyDescent="0.25">
      <c r="A406" s="32" t="s">
        <v>797</v>
      </c>
      <c r="B406" s="32" t="s">
        <v>798</v>
      </c>
      <c r="C406" s="34" t="s">
        <v>799</v>
      </c>
      <c r="D406" s="32" t="s">
        <v>66</v>
      </c>
      <c r="E406" s="28">
        <f>'[1]BAIXA E MÉDIA'!D51</f>
        <v>4</v>
      </c>
      <c r="F406" s="37">
        <v>203.14</v>
      </c>
      <c r="G406" s="36">
        <f>TRUNC(F406*(1+$E$2),2)</f>
        <v>257.43</v>
      </c>
      <c r="H406" s="37">
        <f t="shared" si="90"/>
        <v>1029.72</v>
      </c>
    </row>
    <row r="407" spans="1:8" s="13" customFormat="1" outlineLevel="1" x14ac:dyDescent="0.25">
      <c r="A407" s="38"/>
      <c r="B407" s="38"/>
      <c r="C407" s="39" t="s">
        <v>800</v>
      </c>
      <c r="D407" s="38"/>
      <c r="E407" s="40"/>
      <c r="F407" s="41"/>
      <c r="G407" s="71"/>
      <c r="H407" s="43">
        <f>SUM(H359:H406)</f>
        <v>174878.96999999997</v>
      </c>
    </row>
    <row r="408" spans="1:8" outlineLevel="2" x14ac:dyDescent="0.25">
      <c r="A408" s="26" t="s">
        <v>801</v>
      </c>
      <c r="B408" s="26"/>
      <c r="C408" s="27" t="s">
        <v>800</v>
      </c>
      <c r="D408" s="26"/>
      <c r="E408" s="28"/>
      <c r="F408" s="29"/>
      <c r="G408" s="36"/>
      <c r="H408" s="54"/>
    </row>
    <row r="409" spans="1:8" outlineLevel="2" x14ac:dyDescent="0.25">
      <c r="A409" s="32" t="s">
        <v>802</v>
      </c>
      <c r="B409" s="32" t="s">
        <v>803</v>
      </c>
      <c r="C409" s="34" t="s">
        <v>804</v>
      </c>
      <c r="D409" s="32" t="s">
        <v>66</v>
      </c>
      <c r="E409" s="28">
        <f>[1]LÓGICA!D4</f>
        <v>6463.32</v>
      </c>
      <c r="F409" s="72">
        <v>12.01</v>
      </c>
      <c r="G409" s="36">
        <f t="shared" ref="G409:G412" si="91">TRUNC(F409*(1+$E$2),2)</f>
        <v>15.22</v>
      </c>
      <c r="H409" s="37">
        <f t="shared" ref="H409:H413" si="92">TRUNC((G409*E409),2)</f>
        <v>98371.73</v>
      </c>
    </row>
    <row r="410" spans="1:8" s="13" customFormat="1" ht="47.25" outlineLevel="2" x14ac:dyDescent="0.25">
      <c r="A410" s="32" t="s">
        <v>805</v>
      </c>
      <c r="B410" s="33">
        <v>91870</v>
      </c>
      <c r="C410" s="34" t="s">
        <v>806</v>
      </c>
      <c r="D410" s="32" t="s">
        <v>66</v>
      </c>
      <c r="E410" s="28">
        <f>[1]LÓGICA!D11</f>
        <v>128.51999999999998</v>
      </c>
      <c r="F410" s="72">
        <v>6.99</v>
      </c>
      <c r="G410" s="36">
        <f t="shared" si="91"/>
        <v>8.85</v>
      </c>
      <c r="H410" s="37">
        <f t="shared" si="92"/>
        <v>1137.4000000000001</v>
      </c>
    </row>
    <row r="411" spans="1:8" s="13" customFormat="1" ht="47.25" outlineLevel="2" x14ac:dyDescent="0.25">
      <c r="A411" s="32" t="s">
        <v>807</v>
      </c>
      <c r="B411" s="33">
        <v>91868</v>
      </c>
      <c r="C411" s="34" t="s">
        <v>808</v>
      </c>
      <c r="D411" s="32" t="s">
        <v>66</v>
      </c>
      <c r="E411" s="28">
        <f>[1]LÓGICA!D12</f>
        <v>23.68</v>
      </c>
      <c r="F411" s="72">
        <v>8.08</v>
      </c>
      <c r="G411" s="36">
        <f t="shared" si="91"/>
        <v>10.23</v>
      </c>
      <c r="H411" s="37">
        <f t="shared" si="92"/>
        <v>242.24</v>
      </c>
    </row>
    <row r="412" spans="1:8" s="13" customFormat="1" ht="31.5" outlineLevel="2" x14ac:dyDescent="0.25">
      <c r="A412" s="32" t="s">
        <v>809</v>
      </c>
      <c r="B412" s="33">
        <v>98307</v>
      </c>
      <c r="C412" s="34" t="s">
        <v>810</v>
      </c>
      <c r="D412" s="32" t="s">
        <v>80</v>
      </c>
      <c r="E412" s="28">
        <f>[1]LÓGICA!D15+[1]LÓGICA!D16+[1]LÓGICA!D17</f>
        <v>169</v>
      </c>
      <c r="F412" s="72">
        <v>28.08</v>
      </c>
      <c r="G412" s="36">
        <f t="shared" si="91"/>
        <v>35.58</v>
      </c>
      <c r="H412" s="37">
        <f t="shared" si="92"/>
        <v>6013.02</v>
      </c>
    </row>
    <row r="413" spans="1:8" s="13" customFormat="1" outlineLevel="2" x14ac:dyDescent="0.25">
      <c r="A413" s="32" t="s">
        <v>811</v>
      </c>
      <c r="B413" s="33">
        <v>83446</v>
      </c>
      <c r="C413" s="34" t="s">
        <v>702</v>
      </c>
      <c r="D413" s="32" t="s">
        <v>80</v>
      </c>
      <c r="E413" s="28">
        <f>[1]LÓGICA!D18</f>
        <v>4</v>
      </c>
      <c r="F413" s="72">
        <v>166.24</v>
      </c>
      <c r="G413" s="36">
        <f>TRUNC(F413*(1+$E$2),2)</f>
        <v>210.67</v>
      </c>
      <c r="H413" s="37">
        <f t="shared" si="92"/>
        <v>842.68</v>
      </c>
    </row>
    <row r="414" spans="1:8" s="13" customFormat="1" ht="47.25" outlineLevel="2" x14ac:dyDescent="0.25">
      <c r="A414" s="32" t="s">
        <v>812</v>
      </c>
      <c r="B414" s="33">
        <v>91854</v>
      </c>
      <c r="C414" s="34" t="s">
        <v>813</v>
      </c>
      <c r="D414" s="32" t="s">
        <v>66</v>
      </c>
      <c r="E414" s="28">
        <f>[1]LÓGICA!D9</f>
        <v>214.28</v>
      </c>
      <c r="F414" s="72">
        <v>6.03</v>
      </c>
      <c r="G414" s="36">
        <f>TRUNC(F414*(1+$E$2),2)</f>
        <v>7.64</v>
      </c>
      <c r="H414" s="37">
        <f>TRUNC((G414*E414),2)</f>
        <v>1637.09</v>
      </c>
    </row>
    <row r="415" spans="1:8" s="13" customFormat="1" ht="47.25" outlineLevel="2" x14ac:dyDescent="0.25">
      <c r="A415" s="32" t="s">
        <v>814</v>
      </c>
      <c r="B415" s="33">
        <v>91844</v>
      </c>
      <c r="C415" s="34" t="s">
        <v>815</v>
      </c>
      <c r="D415" s="32" t="s">
        <v>66</v>
      </c>
      <c r="E415" s="28">
        <f>[1]LÓGICA!D10</f>
        <v>164.18</v>
      </c>
      <c r="F415" s="72">
        <v>4.29</v>
      </c>
      <c r="G415" s="36">
        <f t="shared" ref="G415:G418" si="93">TRUNC(F415*(1+$E$2),2)</f>
        <v>5.43</v>
      </c>
      <c r="H415" s="37">
        <f t="shared" ref="H415:H423" si="94">TRUNC((G415*E415),2)</f>
        <v>891.49</v>
      </c>
    </row>
    <row r="416" spans="1:8" s="13" customFormat="1" ht="47.25" outlineLevel="2" x14ac:dyDescent="0.25">
      <c r="A416" s="32" t="s">
        <v>816</v>
      </c>
      <c r="B416" s="33">
        <v>91856</v>
      </c>
      <c r="C416" s="34" t="s">
        <v>817</v>
      </c>
      <c r="D416" s="32" t="s">
        <v>66</v>
      </c>
      <c r="E416" s="28">
        <f>[1]LÓGICA!D20</f>
        <v>20</v>
      </c>
      <c r="F416" s="72">
        <v>7.63</v>
      </c>
      <c r="G416" s="36">
        <f t="shared" si="93"/>
        <v>9.66</v>
      </c>
      <c r="H416" s="37">
        <f t="shared" si="94"/>
        <v>193.2</v>
      </c>
    </row>
    <row r="417" spans="1:8" s="13" customFormat="1" ht="31.5" outlineLevel="2" x14ac:dyDescent="0.25">
      <c r="A417" s="32" t="s">
        <v>818</v>
      </c>
      <c r="B417" s="32" t="s">
        <v>819</v>
      </c>
      <c r="C417" s="34" t="s">
        <v>820</v>
      </c>
      <c r="D417" s="32" t="s">
        <v>80</v>
      </c>
      <c r="E417" s="28">
        <f>[1]LÓGICA!D5</f>
        <v>26</v>
      </c>
      <c r="F417" s="72">
        <v>82.87</v>
      </c>
      <c r="G417" s="36">
        <f t="shared" si="93"/>
        <v>105.02</v>
      </c>
      <c r="H417" s="37">
        <f t="shared" si="94"/>
        <v>2730.52</v>
      </c>
    </row>
    <row r="418" spans="1:8" s="13" customFormat="1" ht="31.5" outlineLevel="2" x14ac:dyDescent="0.25">
      <c r="A418" s="32" t="s">
        <v>821</v>
      </c>
      <c r="B418" s="32" t="s">
        <v>822</v>
      </c>
      <c r="C418" s="34" t="s">
        <v>823</v>
      </c>
      <c r="D418" s="32" t="s">
        <v>80</v>
      </c>
      <c r="E418" s="28">
        <f>[1]LÓGICA!D6</f>
        <v>4</v>
      </c>
      <c r="F418" s="72">
        <v>46.02</v>
      </c>
      <c r="G418" s="36">
        <f t="shared" si="93"/>
        <v>58.32</v>
      </c>
      <c r="H418" s="37">
        <f t="shared" si="94"/>
        <v>233.28</v>
      </c>
    </row>
    <row r="419" spans="1:8" s="13" customFormat="1" ht="31.5" outlineLevel="2" x14ac:dyDescent="0.25">
      <c r="A419" s="32" t="s">
        <v>824</v>
      </c>
      <c r="B419" s="32" t="s">
        <v>825</v>
      </c>
      <c r="C419" s="34" t="s">
        <v>826</v>
      </c>
      <c r="D419" s="32" t="s">
        <v>66</v>
      </c>
      <c r="E419" s="28">
        <f>[1]LÓGICA!H7</f>
        <v>126.60000000000001</v>
      </c>
      <c r="F419" s="72">
        <v>31.03</v>
      </c>
      <c r="G419" s="36">
        <f>TRUNC(F419*(1+$E$2),2)</f>
        <v>39.32</v>
      </c>
      <c r="H419" s="37">
        <f t="shared" si="94"/>
        <v>4977.91</v>
      </c>
    </row>
    <row r="420" spans="1:8" s="13" customFormat="1" outlineLevel="2" x14ac:dyDescent="0.25">
      <c r="A420" s="32" t="s">
        <v>827</v>
      </c>
      <c r="B420" s="32" t="s">
        <v>828</v>
      </c>
      <c r="C420" s="34" t="s">
        <v>829</v>
      </c>
      <c r="D420" s="32" t="s">
        <v>80</v>
      </c>
      <c r="E420" s="28">
        <f>[1]LÓGICA!D13</f>
        <v>42</v>
      </c>
      <c r="F420" s="72">
        <v>8.15</v>
      </c>
      <c r="G420" s="36">
        <f>TRUNC(F420*(1+$E$2),2)</f>
        <v>10.32</v>
      </c>
      <c r="H420" s="37">
        <f t="shared" si="94"/>
        <v>433.44</v>
      </c>
    </row>
    <row r="421" spans="1:8" outlineLevel="2" x14ac:dyDescent="0.25">
      <c r="A421" s="32" t="s">
        <v>830</v>
      </c>
      <c r="B421" s="32" t="s">
        <v>831</v>
      </c>
      <c r="C421" s="34" t="s">
        <v>832</v>
      </c>
      <c r="D421" s="32" t="s">
        <v>80</v>
      </c>
      <c r="E421" s="28">
        <f>[1]LÓGICA!D14</f>
        <v>3</v>
      </c>
      <c r="F421" s="72">
        <v>44.34</v>
      </c>
      <c r="G421" s="36">
        <f t="shared" ref="G421:G423" si="95">TRUNC(F421*(1+$E$2),2)</f>
        <v>56.19</v>
      </c>
      <c r="H421" s="37">
        <f t="shared" si="94"/>
        <v>168.57</v>
      </c>
    </row>
    <row r="422" spans="1:8" s="13" customFormat="1" ht="47.25" outlineLevel="2" x14ac:dyDescent="0.25">
      <c r="A422" s="32" t="s">
        <v>833</v>
      </c>
      <c r="B422" s="32" t="s">
        <v>834</v>
      </c>
      <c r="C422" s="34" t="s">
        <v>835</v>
      </c>
      <c r="D422" s="32" t="s">
        <v>66</v>
      </c>
      <c r="E422" s="28">
        <f>[1]LÓGICA!D21</f>
        <v>2.8</v>
      </c>
      <c r="F422" s="72">
        <v>9.6300000000000008</v>
      </c>
      <c r="G422" s="36">
        <f t="shared" si="95"/>
        <v>12.2</v>
      </c>
      <c r="H422" s="37">
        <f t="shared" si="94"/>
        <v>34.159999999999997</v>
      </c>
    </row>
    <row r="423" spans="1:8" s="13" customFormat="1" ht="47.25" outlineLevel="2" x14ac:dyDescent="0.25">
      <c r="A423" s="32" t="s">
        <v>836</v>
      </c>
      <c r="B423" s="32" t="s">
        <v>837</v>
      </c>
      <c r="C423" s="34" t="s">
        <v>838</v>
      </c>
      <c r="D423" s="32" t="s">
        <v>66</v>
      </c>
      <c r="E423" s="28">
        <f>[1]LÓGICA!D22</f>
        <v>23.11</v>
      </c>
      <c r="F423" s="72">
        <v>7.66</v>
      </c>
      <c r="G423" s="36">
        <f t="shared" si="95"/>
        <v>9.6999999999999993</v>
      </c>
      <c r="H423" s="37">
        <f t="shared" si="94"/>
        <v>224.16</v>
      </c>
    </row>
    <row r="424" spans="1:8" s="13" customFormat="1" ht="47.25" outlineLevel="2" x14ac:dyDescent="0.25">
      <c r="A424" s="32" t="s">
        <v>839</v>
      </c>
      <c r="B424" s="32" t="s">
        <v>840</v>
      </c>
      <c r="C424" s="34" t="s">
        <v>841</v>
      </c>
      <c r="D424" s="32" t="s">
        <v>66</v>
      </c>
      <c r="E424" s="28">
        <f>[1]LÓGICA!D23</f>
        <v>1.59</v>
      </c>
      <c r="F424" s="72">
        <v>10.25</v>
      </c>
      <c r="G424" s="36">
        <f>TRUNC(F424*(1+$E$2),2)</f>
        <v>12.98</v>
      </c>
      <c r="H424" s="37">
        <f>TRUNC((G424*E424),2)</f>
        <v>20.63</v>
      </c>
    </row>
    <row r="425" spans="1:8" s="13" customFormat="1" outlineLevel="2" x14ac:dyDescent="0.25">
      <c r="A425" s="32" t="s">
        <v>842</v>
      </c>
      <c r="B425" s="32" t="s">
        <v>843</v>
      </c>
      <c r="C425" s="34" t="s">
        <v>844</v>
      </c>
      <c r="D425" s="32" t="s">
        <v>80</v>
      </c>
      <c r="E425" s="28">
        <f>[1]LÓGICA!D26</f>
        <v>1</v>
      </c>
      <c r="F425" s="72">
        <v>343.38</v>
      </c>
      <c r="G425" s="36">
        <f t="shared" ref="G425:G428" si="96">TRUNC(F425*(1+$E$2),2)</f>
        <v>435.16</v>
      </c>
      <c r="H425" s="37">
        <f t="shared" ref="H425:H429" si="97">TRUNC((G425*E425),2)</f>
        <v>435.16</v>
      </c>
    </row>
    <row r="426" spans="1:8" s="13" customFormat="1" outlineLevel="2" x14ac:dyDescent="0.25">
      <c r="A426" s="32" t="s">
        <v>845</v>
      </c>
      <c r="B426" s="32" t="s">
        <v>846</v>
      </c>
      <c r="C426" s="34" t="s">
        <v>847</v>
      </c>
      <c r="D426" s="32" t="s">
        <v>80</v>
      </c>
      <c r="E426" s="28">
        <f>[1]LÓGICA!D24</f>
        <v>1</v>
      </c>
      <c r="F426" s="72">
        <v>600.37</v>
      </c>
      <c r="G426" s="36">
        <f t="shared" si="96"/>
        <v>760.84</v>
      </c>
      <c r="H426" s="37">
        <f t="shared" si="97"/>
        <v>760.84</v>
      </c>
    </row>
    <row r="427" spans="1:8" s="13" customFormat="1" outlineLevel="2" x14ac:dyDescent="0.25">
      <c r="A427" s="32" t="s">
        <v>848</v>
      </c>
      <c r="B427" s="32" t="s">
        <v>849</v>
      </c>
      <c r="C427" s="34" t="s">
        <v>850</v>
      </c>
      <c r="D427" s="32" t="s">
        <v>13</v>
      </c>
      <c r="E427" s="28">
        <f>[1]LÓGICA!D25</f>
        <v>2</v>
      </c>
      <c r="F427" s="72">
        <v>1407.33</v>
      </c>
      <c r="G427" s="36">
        <f t="shared" si="96"/>
        <v>1783.5</v>
      </c>
      <c r="H427" s="37">
        <f t="shared" si="97"/>
        <v>3567</v>
      </c>
    </row>
    <row r="428" spans="1:8" s="13" customFormat="1" ht="31.5" outlineLevel="2" x14ac:dyDescent="0.25">
      <c r="A428" s="32" t="s">
        <v>851</v>
      </c>
      <c r="B428" s="32" t="s">
        <v>852</v>
      </c>
      <c r="C428" s="34" t="s">
        <v>853</v>
      </c>
      <c r="D428" s="32" t="s">
        <v>66</v>
      </c>
      <c r="E428" s="28">
        <f>[1]LÓGICA!D27</f>
        <v>81</v>
      </c>
      <c r="F428" s="72">
        <v>27.25</v>
      </c>
      <c r="G428" s="36">
        <f t="shared" si="96"/>
        <v>34.53</v>
      </c>
      <c r="H428" s="37">
        <f t="shared" si="97"/>
        <v>2796.93</v>
      </c>
    </row>
    <row r="429" spans="1:8" s="13" customFormat="1" ht="31.5" outlineLevel="2" x14ac:dyDescent="0.25">
      <c r="A429" s="32" t="s">
        <v>854</v>
      </c>
      <c r="B429" s="32" t="s">
        <v>855</v>
      </c>
      <c r="C429" s="34" t="s">
        <v>856</v>
      </c>
      <c r="D429" s="32" t="s">
        <v>80</v>
      </c>
      <c r="E429" s="28">
        <f>[1]LÓGICA!D19</f>
        <v>5</v>
      </c>
      <c r="F429" s="72">
        <v>429.4</v>
      </c>
      <c r="G429" s="36">
        <f>TRUNC(F429*(1+$E$2),2)</f>
        <v>544.16999999999996</v>
      </c>
      <c r="H429" s="37">
        <f t="shared" si="97"/>
        <v>2720.85</v>
      </c>
    </row>
    <row r="430" spans="1:8" outlineLevel="2" x14ac:dyDescent="0.25">
      <c r="A430" s="51"/>
      <c r="B430" s="38"/>
      <c r="C430" s="39" t="s">
        <v>48</v>
      </c>
      <c r="D430" s="38"/>
      <c r="E430" s="40"/>
      <c r="F430" s="41"/>
      <c r="G430" s="42"/>
      <c r="H430" s="43">
        <f>SUM(H409:H429)</f>
        <v>128432.30000000002</v>
      </c>
    </row>
    <row r="431" spans="1:8" x14ac:dyDescent="0.25">
      <c r="A431" s="38"/>
      <c r="B431" s="38"/>
      <c r="C431" s="44" t="s">
        <v>857</v>
      </c>
      <c r="D431" s="44"/>
      <c r="E431" s="44"/>
      <c r="F431" s="44"/>
      <c r="G431" s="42"/>
      <c r="H431" s="73">
        <f>H407+H430</f>
        <v>303311.27</v>
      </c>
    </row>
    <row r="432" spans="1:8" ht="15.75" customHeight="1" x14ac:dyDescent="0.25">
      <c r="A432" s="60" t="s">
        <v>858</v>
      </c>
      <c r="B432" s="61"/>
      <c r="C432" s="25" t="s">
        <v>859</v>
      </c>
      <c r="D432" s="25"/>
      <c r="E432" s="25"/>
      <c r="F432" s="61"/>
      <c r="G432" s="61"/>
      <c r="H432" s="62"/>
    </row>
    <row r="433" spans="1:9" outlineLevel="2" x14ac:dyDescent="0.25">
      <c r="A433" s="49" t="s">
        <v>860</v>
      </c>
      <c r="B433" s="26"/>
      <c r="C433" s="27" t="s">
        <v>861</v>
      </c>
      <c r="D433" s="26"/>
      <c r="E433" s="28"/>
      <c r="F433" s="29"/>
      <c r="G433" s="36"/>
      <c r="H433" s="37"/>
    </row>
    <row r="434" spans="1:9" ht="31.5" outlineLevel="2" x14ac:dyDescent="0.25">
      <c r="A434" s="32" t="s">
        <v>862</v>
      </c>
      <c r="B434" s="33">
        <v>83635</v>
      </c>
      <c r="C434" s="34" t="s">
        <v>863</v>
      </c>
      <c r="D434" s="32" t="s">
        <v>80</v>
      </c>
      <c r="E434" s="28">
        <f>'[1]COMBATE A INCÊNDIO'!C2</f>
        <v>11</v>
      </c>
      <c r="F434" s="50">
        <v>166.95</v>
      </c>
      <c r="G434" s="36">
        <f t="shared" ref="G434:G438" si="98">TRUNC(F434*(1+$E$2),2)</f>
        <v>211.57</v>
      </c>
      <c r="H434" s="37">
        <f t="shared" ref="H434:H438" si="99">TRUNC((G434*E434),2)</f>
        <v>2327.27</v>
      </c>
    </row>
    <row r="435" spans="1:9" ht="31.5" outlineLevel="2" x14ac:dyDescent="0.25">
      <c r="A435" s="32" t="s">
        <v>864</v>
      </c>
      <c r="B435" s="32" t="s">
        <v>865</v>
      </c>
      <c r="C435" s="34" t="s">
        <v>866</v>
      </c>
      <c r="D435" s="32" t="s">
        <v>80</v>
      </c>
      <c r="E435" s="28">
        <f>'[1]COMBATE A INCÊNDIO'!C3</f>
        <v>11</v>
      </c>
      <c r="F435" s="50">
        <v>148.08000000000001</v>
      </c>
      <c r="G435" s="36">
        <f t="shared" si="98"/>
        <v>187.66</v>
      </c>
      <c r="H435" s="37">
        <f t="shared" si="99"/>
        <v>2064.2600000000002</v>
      </c>
      <c r="I435" s="13"/>
    </row>
    <row r="436" spans="1:9" outlineLevel="2" x14ac:dyDescent="0.25">
      <c r="A436" s="32" t="s">
        <v>867</v>
      </c>
      <c r="B436" s="33">
        <v>72554</v>
      </c>
      <c r="C436" s="34" t="s">
        <v>868</v>
      </c>
      <c r="D436" s="32" t="s">
        <v>80</v>
      </c>
      <c r="E436" s="28">
        <f>'[1]COMBATE A INCÊNDIO'!C4</f>
        <v>1</v>
      </c>
      <c r="F436" s="50">
        <v>462.73</v>
      </c>
      <c r="G436" s="36">
        <f t="shared" si="98"/>
        <v>586.41</v>
      </c>
      <c r="H436" s="37">
        <f t="shared" si="99"/>
        <v>586.41</v>
      </c>
    </row>
    <row r="437" spans="1:9" ht="31.5" outlineLevel="2" x14ac:dyDescent="0.25">
      <c r="A437" s="32" t="s">
        <v>869</v>
      </c>
      <c r="B437" s="32" t="s">
        <v>870</v>
      </c>
      <c r="C437" s="34" t="s">
        <v>871</v>
      </c>
      <c r="D437" s="32" t="s">
        <v>80</v>
      </c>
      <c r="E437" s="28">
        <f>'[1]COMBATE A INCÊNDIO'!C5</f>
        <v>23</v>
      </c>
      <c r="F437" s="50">
        <v>12.77</v>
      </c>
      <c r="G437" s="36">
        <f t="shared" si="98"/>
        <v>16.18</v>
      </c>
      <c r="H437" s="37">
        <f t="shared" si="99"/>
        <v>372.14</v>
      </c>
    </row>
    <row r="438" spans="1:9" outlineLevel="2" x14ac:dyDescent="0.25">
      <c r="A438" s="32" t="s">
        <v>872</v>
      </c>
      <c r="B438" s="33">
        <v>72815</v>
      </c>
      <c r="C438" s="34" t="s">
        <v>873</v>
      </c>
      <c r="D438" s="32" t="s">
        <v>57</v>
      </c>
      <c r="E438" s="28">
        <f>'[1]COMBATE A INCÊNDIO'!C6</f>
        <v>12</v>
      </c>
      <c r="F438" s="50">
        <v>45.19</v>
      </c>
      <c r="G438" s="36">
        <f t="shared" si="98"/>
        <v>57.26</v>
      </c>
      <c r="H438" s="37">
        <f t="shared" si="99"/>
        <v>687.12</v>
      </c>
    </row>
    <row r="439" spans="1:9" s="13" customFormat="1" outlineLevel="1" x14ac:dyDescent="0.25">
      <c r="A439" s="32"/>
      <c r="B439" s="38"/>
      <c r="C439" s="39" t="s">
        <v>48</v>
      </c>
      <c r="D439" s="38"/>
      <c r="E439" s="40"/>
      <c r="F439" s="41"/>
      <c r="G439" s="42"/>
      <c r="H439" s="43">
        <f>SUM(H434:H438)</f>
        <v>6037.2000000000007</v>
      </c>
    </row>
    <row r="440" spans="1:9" outlineLevel="2" x14ac:dyDescent="0.25">
      <c r="A440" s="49" t="s">
        <v>874</v>
      </c>
      <c r="B440" s="26"/>
      <c r="C440" s="27" t="s">
        <v>875</v>
      </c>
      <c r="D440" s="26"/>
      <c r="E440" s="28"/>
      <c r="F440" s="29"/>
      <c r="G440" s="36"/>
      <c r="H440" s="37"/>
    </row>
    <row r="441" spans="1:9" ht="47.25" outlineLevel="2" x14ac:dyDescent="0.25">
      <c r="A441" s="32" t="s">
        <v>876</v>
      </c>
      <c r="B441" s="32" t="s">
        <v>877</v>
      </c>
      <c r="C441" s="34" t="s">
        <v>878</v>
      </c>
      <c r="D441" s="32" t="s">
        <v>80</v>
      </c>
      <c r="E441" s="28">
        <f>'[1]COMBATE A INCÊNDIO'!C8</f>
        <v>35</v>
      </c>
      <c r="F441" s="50">
        <v>19.93</v>
      </c>
      <c r="G441" s="36">
        <f t="shared" ref="G441" si="100">TRUNC(F441*(1+$E$2),2)</f>
        <v>25.25</v>
      </c>
      <c r="H441" s="37">
        <f t="shared" ref="H441" si="101">TRUNC((G441*E441),2)</f>
        <v>883.75</v>
      </c>
    </row>
    <row r="442" spans="1:9" s="13" customFormat="1" outlineLevel="1" x14ac:dyDescent="0.25">
      <c r="A442" s="32"/>
      <c r="B442" s="38"/>
      <c r="C442" s="39" t="s">
        <v>48</v>
      </c>
      <c r="D442" s="38"/>
      <c r="E442" s="40"/>
      <c r="F442" s="41"/>
      <c r="G442" s="42"/>
      <c r="H442" s="43">
        <f>SUM(H441:H441)</f>
        <v>883.75</v>
      </c>
    </row>
    <row r="443" spans="1:9" outlineLevel="2" x14ac:dyDescent="0.25">
      <c r="A443" s="49" t="s">
        <v>879</v>
      </c>
      <c r="B443" s="26"/>
      <c r="C443" s="27" t="s">
        <v>880</v>
      </c>
      <c r="D443" s="26"/>
      <c r="E443" s="28"/>
      <c r="F443" s="29"/>
      <c r="G443" s="36"/>
      <c r="H443" s="37"/>
    </row>
    <row r="444" spans="1:9" ht="31.5" outlineLevel="2" x14ac:dyDescent="0.25">
      <c r="A444" s="32" t="s">
        <v>881</v>
      </c>
      <c r="B444" s="33">
        <v>97599</v>
      </c>
      <c r="C444" s="34" t="s">
        <v>882</v>
      </c>
      <c r="D444" s="32" t="s">
        <v>80</v>
      </c>
      <c r="E444" s="28">
        <f>'[1]COMBATE A INCÊNDIO'!C10</f>
        <v>56</v>
      </c>
      <c r="F444" s="50">
        <v>23.65</v>
      </c>
      <c r="G444" s="36">
        <f t="shared" ref="G444" si="102">TRUNC(F444*(1+$E$2),2)</f>
        <v>29.97</v>
      </c>
      <c r="H444" s="37">
        <f t="shared" ref="H444" si="103">TRUNC((G444*E444),2)</f>
        <v>1678.32</v>
      </c>
    </row>
    <row r="445" spans="1:9" s="13" customFormat="1" outlineLevel="1" x14ac:dyDescent="0.25">
      <c r="A445" s="32"/>
      <c r="B445" s="38"/>
      <c r="C445" s="39" t="s">
        <v>48</v>
      </c>
      <c r="D445" s="38"/>
      <c r="E445" s="40"/>
      <c r="F445" s="41"/>
      <c r="G445" s="42"/>
      <c r="H445" s="43">
        <f>SUM(H444:H444)</f>
        <v>1678.32</v>
      </c>
    </row>
    <row r="446" spans="1:9" s="13" customFormat="1" outlineLevel="1" x14ac:dyDescent="0.25">
      <c r="A446" s="49" t="s">
        <v>883</v>
      </c>
      <c r="B446" s="26"/>
      <c r="C446" s="27" t="s">
        <v>884</v>
      </c>
      <c r="D446" s="26"/>
      <c r="E446" s="28"/>
      <c r="F446" s="29"/>
      <c r="G446" s="36"/>
      <c r="H446" s="37"/>
    </row>
    <row r="447" spans="1:9" s="13" customFormat="1" outlineLevel="1" x14ac:dyDescent="0.25">
      <c r="A447" s="32"/>
      <c r="B447" s="32"/>
      <c r="C447" s="27" t="s">
        <v>885</v>
      </c>
      <c r="D447" s="32"/>
      <c r="E447" s="28"/>
      <c r="F447" s="50"/>
      <c r="G447" s="36"/>
      <c r="H447" s="37"/>
    </row>
    <row r="448" spans="1:9" s="13" customFormat="1" ht="31.5" outlineLevel="1" x14ac:dyDescent="0.25">
      <c r="A448" s="32" t="s">
        <v>886</v>
      </c>
      <c r="B448" s="32" t="s">
        <v>887</v>
      </c>
      <c r="C448" s="34" t="s">
        <v>888</v>
      </c>
      <c r="D448" s="32" t="s">
        <v>80</v>
      </c>
      <c r="E448" s="28">
        <f>'[1]COMBATE A INCÊNDIO'!C12</f>
        <v>3</v>
      </c>
      <c r="F448" s="50">
        <v>64.37</v>
      </c>
      <c r="G448" s="36">
        <f t="shared" ref="G448:G469" si="104">TRUNC(F448*(1+$E$2),2)</f>
        <v>81.569999999999993</v>
      </c>
      <c r="H448" s="37">
        <f t="shared" ref="H448:H469" si="105">TRUNC((G448*E448),2)</f>
        <v>244.71</v>
      </c>
    </row>
    <row r="449" spans="1:8" s="13" customFormat="1" ht="31.5" outlineLevel="1" x14ac:dyDescent="0.25">
      <c r="A449" s="32" t="s">
        <v>889</v>
      </c>
      <c r="B449" s="32" t="s">
        <v>890</v>
      </c>
      <c r="C449" s="34" t="s">
        <v>891</v>
      </c>
      <c r="D449" s="32" t="s">
        <v>80</v>
      </c>
      <c r="E449" s="28">
        <f>'[1]COMBATE A INCÊNDIO'!C13</f>
        <v>3</v>
      </c>
      <c r="F449" s="50">
        <v>81.81</v>
      </c>
      <c r="G449" s="36">
        <f t="shared" si="104"/>
        <v>103.67</v>
      </c>
      <c r="H449" s="37">
        <f t="shared" si="105"/>
        <v>311.01</v>
      </c>
    </row>
    <row r="450" spans="1:8" s="13" customFormat="1" ht="31.5" outlineLevel="1" x14ac:dyDescent="0.25">
      <c r="A450" s="32" t="s">
        <v>892</v>
      </c>
      <c r="B450" s="32" t="s">
        <v>893</v>
      </c>
      <c r="C450" s="34" t="s">
        <v>894</v>
      </c>
      <c r="D450" s="32" t="s">
        <v>80</v>
      </c>
      <c r="E450" s="28">
        <f>'[1]COMBATE A INCÊNDIO'!C14</f>
        <v>1</v>
      </c>
      <c r="F450" s="50">
        <v>548.28</v>
      </c>
      <c r="G450" s="36">
        <f t="shared" si="104"/>
        <v>694.83</v>
      </c>
      <c r="H450" s="37">
        <f t="shared" si="105"/>
        <v>694.83</v>
      </c>
    </row>
    <row r="451" spans="1:8" s="13" customFormat="1" ht="31.5" outlineLevel="1" x14ac:dyDescent="0.25">
      <c r="A451" s="32" t="s">
        <v>895</v>
      </c>
      <c r="B451" s="32" t="s">
        <v>896</v>
      </c>
      <c r="C451" s="34" t="s">
        <v>897</v>
      </c>
      <c r="D451" s="32" t="s">
        <v>80</v>
      </c>
      <c r="E451" s="28">
        <f>'[1]COMBATE A INCÊNDIO'!C15</f>
        <v>1</v>
      </c>
      <c r="F451" s="50">
        <v>213.36</v>
      </c>
      <c r="G451" s="36">
        <f t="shared" si="104"/>
        <v>270.39</v>
      </c>
      <c r="H451" s="37">
        <f t="shared" si="105"/>
        <v>270.39</v>
      </c>
    </row>
    <row r="452" spans="1:8" s="13" customFormat="1" ht="47.25" outlineLevel="1" x14ac:dyDescent="0.25">
      <c r="A452" s="32" t="s">
        <v>898</v>
      </c>
      <c r="B452" s="33">
        <v>91927</v>
      </c>
      <c r="C452" s="34" t="s">
        <v>899</v>
      </c>
      <c r="D452" s="32" t="s">
        <v>66</v>
      </c>
      <c r="E452" s="28">
        <f>'[1]COMBATE A INCÊNDIO'!C16</f>
        <v>145.5</v>
      </c>
      <c r="F452" s="50">
        <v>3.65</v>
      </c>
      <c r="G452" s="36">
        <f t="shared" si="104"/>
        <v>4.62</v>
      </c>
      <c r="H452" s="37">
        <f t="shared" si="105"/>
        <v>672.21</v>
      </c>
    </row>
    <row r="453" spans="1:8" s="13" customFormat="1" ht="63" outlineLevel="1" x14ac:dyDescent="0.25">
      <c r="A453" s="32" t="s">
        <v>900</v>
      </c>
      <c r="B453" s="32" t="s">
        <v>901</v>
      </c>
      <c r="C453" s="34" t="s">
        <v>902</v>
      </c>
      <c r="D453" s="32" t="s">
        <v>80</v>
      </c>
      <c r="E453" s="28">
        <f>'[1]COMBATE A INCÊNDIO'!C17</f>
        <v>3</v>
      </c>
      <c r="F453" s="50">
        <v>12.84</v>
      </c>
      <c r="G453" s="36">
        <f t="shared" si="104"/>
        <v>16.27</v>
      </c>
      <c r="H453" s="37">
        <f t="shared" si="105"/>
        <v>48.81</v>
      </c>
    </row>
    <row r="454" spans="1:8" s="13" customFormat="1" ht="31.5" outlineLevel="1" x14ac:dyDescent="0.25">
      <c r="A454" s="32" t="s">
        <v>903</v>
      </c>
      <c r="B454" s="32" t="s">
        <v>904</v>
      </c>
      <c r="C454" s="34" t="s">
        <v>905</v>
      </c>
      <c r="D454" s="32" t="s">
        <v>80</v>
      </c>
      <c r="E454" s="28">
        <f>'[1]COMBATE A INCÊNDIO'!C18</f>
        <v>36</v>
      </c>
      <c r="F454" s="50">
        <v>5</v>
      </c>
      <c r="G454" s="36">
        <f t="shared" si="104"/>
        <v>6.33</v>
      </c>
      <c r="H454" s="37">
        <f t="shared" si="105"/>
        <v>227.88</v>
      </c>
    </row>
    <row r="455" spans="1:8" s="13" customFormat="1" ht="47.25" outlineLevel="1" x14ac:dyDescent="0.25">
      <c r="A455" s="32" t="s">
        <v>906</v>
      </c>
      <c r="B455" s="33">
        <v>95817</v>
      </c>
      <c r="C455" s="34" t="s">
        <v>907</v>
      </c>
      <c r="D455" s="32" t="s">
        <v>80</v>
      </c>
      <c r="E455" s="28">
        <f>'[1]COMBATE A INCÊNDIO'!C19</f>
        <v>3</v>
      </c>
      <c r="F455" s="50">
        <v>24.11</v>
      </c>
      <c r="G455" s="36">
        <f t="shared" si="104"/>
        <v>30.55</v>
      </c>
      <c r="H455" s="37">
        <f t="shared" si="105"/>
        <v>91.65</v>
      </c>
    </row>
    <row r="456" spans="1:8" s="13" customFormat="1" ht="47.25" outlineLevel="1" x14ac:dyDescent="0.25">
      <c r="A456" s="32" t="s">
        <v>908</v>
      </c>
      <c r="B456" s="33">
        <v>95745</v>
      </c>
      <c r="C456" s="34" t="s">
        <v>909</v>
      </c>
      <c r="D456" s="32" t="s">
        <v>66</v>
      </c>
      <c r="E456" s="28">
        <f>'[1]COMBATE A INCÊNDIO'!C20</f>
        <v>17</v>
      </c>
      <c r="F456" s="50">
        <v>15.05</v>
      </c>
      <c r="G456" s="36">
        <f t="shared" si="104"/>
        <v>19.07</v>
      </c>
      <c r="H456" s="37">
        <f t="shared" si="105"/>
        <v>324.19</v>
      </c>
    </row>
    <row r="457" spans="1:8" s="13" customFormat="1" ht="31.5" outlineLevel="1" x14ac:dyDescent="0.25">
      <c r="A457" s="32" t="s">
        <v>910</v>
      </c>
      <c r="B457" s="32" t="s">
        <v>911</v>
      </c>
      <c r="C457" s="34" t="s">
        <v>912</v>
      </c>
      <c r="D457" s="32" t="s">
        <v>80</v>
      </c>
      <c r="E457" s="28">
        <f>'[1]COMBATE A INCÊNDIO'!C21</f>
        <v>8</v>
      </c>
      <c r="F457" s="50">
        <v>10.16</v>
      </c>
      <c r="G457" s="36">
        <f t="shared" si="104"/>
        <v>12.87</v>
      </c>
      <c r="H457" s="37">
        <f t="shared" si="105"/>
        <v>102.96</v>
      </c>
    </row>
    <row r="458" spans="1:8" s="13" customFormat="1" ht="63" outlineLevel="1" x14ac:dyDescent="0.25">
      <c r="A458" s="32" t="s">
        <v>913</v>
      </c>
      <c r="B458" s="32" t="s">
        <v>901</v>
      </c>
      <c r="C458" s="34" t="s">
        <v>902</v>
      </c>
      <c r="D458" s="32" t="s">
        <v>80</v>
      </c>
      <c r="E458" s="28">
        <f>'[1]COMBATE A INCÊNDIO'!C23</f>
        <v>3</v>
      </c>
      <c r="F458" s="50">
        <v>12.84</v>
      </c>
      <c r="G458" s="36">
        <f t="shared" si="104"/>
        <v>16.27</v>
      </c>
      <c r="H458" s="37">
        <f t="shared" si="105"/>
        <v>48.81</v>
      </c>
    </row>
    <row r="459" spans="1:8" s="13" customFormat="1" ht="63" outlineLevel="1" x14ac:dyDescent="0.25">
      <c r="A459" s="32" t="s">
        <v>914</v>
      </c>
      <c r="B459" s="32" t="s">
        <v>901</v>
      </c>
      <c r="C459" s="34" t="s">
        <v>902</v>
      </c>
      <c r="D459" s="32" t="s">
        <v>80</v>
      </c>
      <c r="E459" s="28">
        <f>'[1]COMBATE A INCÊNDIO'!C24</f>
        <v>3</v>
      </c>
      <c r="F459" s="50">
        <v>12.84</v>
      </c>
      <c r="G459" s="36">
        <f t="shared" si="104"/>
        <v>16.27</v>
      </c>
      <c r="H459" s="37">
        <f t="shared" si="105"/>
        <v>48.81</v>
      </c>
    </row>
    <row r="460" spans="1:8" s="13" customFormat="1" ht="63" outlineLevel="1" x14ac:dyDescent="0.25">
      <c r="A460" s="32" t="s">
        <v>915</v>
      </c>
      <c r="B460" s="33">
        <v>94473</v>
      </c>
      <c r="C460" s="34" t="s">
        <v>916</v>
      </c>
      <c r="D460" s="32" t="s">
        <v>80</v>
      </c>
      <c r="E460" s="28">
        <f>'[1]COMBATE A INCÊNDIO'!C26</f>
        <v>19</v>
      </c>
      <c r="F460" s="50">
        <v>67.819999999999993</v>
      </c>
      <c r="G460" s="36">
        <f t="shared" si="104"/>
        <v>85.94</v>
      </c>
      <c r="H460" s="37">
        <f t="shared" si="105"/>
        <v>1632.86</v>
      </c>
    </row>
    <row r="461" spans="1:8" s="13" customFormat="1" ht="47.25" outlineLevel="1" x14ac:dyDescent="0.25">
      <c r="A461" s="32" t="s">
        <v>917</v>
      </c>
      <c r="B461" s="33">
        <v>97487</v>
      </c>
      <c r="C461" s="34" t="s">
        <v>918</v>
      </c>
      <c r="D461" s="32" t="s">
        <v>80</v>
      </c>
      <c r="E461" s="28">
        <f>'[1]COMBATE A INCÊNDIO'!C27</f>
        <v>1</v>
      </c>
      <c r="F461" s="50">
        <v>153.08000000000001</v>
      </c>
      <c r="G461" s="36">
        <f t="shared" si="104"/>
        <v>193.99</v>
      </c>
      <c r="H461" s="37">
        <f t="shared" si="105"/>
        <v>193.99</v>
      </c>
    </row>
    <row r="462" spans="1:8" s="13" customFormat="1" ht="47.25" outlineLevel="1" x14ac:dyDescent="0.25">
      <c r="A462" s="32" t="s">
        <v>919</v>
      </c>
      <c r="B462" s="33">
        <v>92377</v>
      </c>
      <c r="C462" s="34" t="s">
        <v>920</v>
      </c>
      <c r="D462" s="32" t="s">
        <v>80</v>
      </c>
      <c r="E462" s="28">
        <f>'[1]COMBATE A INCÊNDIO'!C28</f>
        <v>9</v>
      </c>
      <c r="F462" s="50">
        <v>54.02</v>
      </c>
      <c r="G462" s="36">
        <f t="shared" si="104"/>
        <v>68.45</v>
      </c>
      <c r="H462" s="37">
        <f t="shared" si="105"/>
        <v>616.04999999999995</v>
      </c>
    </row>
    <row r="463" spans="1:8" s="13" customFormat="1" ht="47.25" outlineLevel="1" x14ac:dyDescent="0.25">
      <c r="A463" s="32" t="s">
        <v>921</v>
      </c>
      <c r="B463" s="33">
        <v>92362</v>
      </c>
      <c r="C463" s="34" t="s">
        <v>922</v>
      </c>
      <c r="D463" s="32" t="s">
        <v>66</v>
      </c>
      <c r="E463" s="28">
        <f>'[1]COMBATE A INCÊNDIO'!C29</f>
        <v>95</v>
      </c>
      <c r="F463" s="50">
        <v>103.86</v>
      </c>
      <c r="G463" s="36">
        <f t="shared" si="104"/>
        <v>131.62</v>
      </c>
      <c r="H463" s="37">
        <f t="shared" si="105"/>
        <v>12503.9</v>
      </c>
    </row>
    <row r="464" spans="1:8" s="13" customFormat="1" ht="47.25" outlineLevel="1" x14ac:dyDescent="0.25">
      <c r="A464" s="32" t="s">
        <v>923</v>
      </c>
      <c r="B464" s="33">
        <v>97495</v>
      </c>
      <c r="C464" s="34" t="s">
        <v>924</v>
      </c>
      <c r="D464" s="32" t="s">
        <v>80</v>
      </c>
      <c r="E464" s="28">
        <f>'[1]COMBATE A INCÊNDIO'!C30</f>
        <v>6</v>
      </c>
      <c r="F464" s="50">
        <v>245.12</v>
      </c>
      <c r="G464" s="36">
        <f t="shared" si="104"/>
        <v>310.64</v>
      </c>
      <c r="H464" s="37">
        <f t="shared" si="105"/>
        <v>1863.84</v>
      </c>
    </row>
    <row r="465" spans="1:8" s="13" customFormat="1" ht="63" outlineLevel="1" x14ac:dyDescent="0.25">
      <c r="A465" s="32" t="s">
        <v>925</v>
      </c>
      <c r="B465" s="33">
        <v>94499</v>
      </c>
      <c r="C465" s="34" t="s">
        <v>926</v>
      </c>
      <c r="D465" s="32" t="s">
        <v>80</v>
      </c>
      <c r="E465" s="28">
        <f>'[1]COMBATE A INCÊNDIO'!C31</f>
        <v>1</v>
      </c>
      <c r="F465" s="50">
        <v>184.04</v>
      </c>
      <c r="G465" s="36">
        <f t="shared" si="104"/>
        <v>233.23</v>
      </c>
      <c r="H465" s="37">
        <f t="shared" si="105"/>
        <v>233.23</v>
      </c>
    </row>
    <row r="466" spans="1:8" s="13" customFormat="1" ht="63" outlineLevel="1" x14ac:dyDescent="0.25">
      <c r="A466" s="32" t="s">
        <v>927</v>
      </c>
      <c r="B466" s="33">
        <v>94499</v>
      </c>
      <c r="C466" s="34" t="s">
        <v>926</v>
      </c>
      <c r="D466" s="32" t="s">
        <v>80</v>
      </c>
      <c r="E466" s="28">
        <f>'[1]COMBATE A INCÊNDIO'!C32</f>
        <v>4</v>
      </c>
      <c r="F466" s="50">
        <v>184.04</v>
      </c>
      <c r="G466" s="36">
        <f t="shared" si="104"/>
        <v>233.23</v>
      </c>
      <c r="H466" s="37">
        <f t="shared" si="105"/>
        <v>932.92</v>
      </c>
    </row>
    <row r="467" spans="1:8" s="13" customFormat="1" ht="31.5" outlineLevel="1" x14ac:dyDescent="0.25">
      <c r="A467" s="32" t="s">
        <v>928</v>
      </c>
      <c r="B467" s="33">
        <v>99624</v>
      </c>
      <c r="C467" s="34" t="s">
        <v>929</v>
      </c>
      <c r="D467" s="32" t="s">
        <v>80</v>
      </c>
      <c r="E467" s="28">
        <f>'[1]COMBATE A INCÊNDIO'!C33</f>
        <v>2</v>
      </c>
      <c r="F467" s="50">
        <v>271.13</v>
      </c>
      <c r="G467" s="36">
        <f t="shared" si="104"/>
        <v>343.6</v>
      </c>
      <c r="H467" s="37">
        <f t="shared" si="105"/>
        <v>687.2</v>
      </c>
    </row>
    <row r="468" spans="1:8" s="13" customFormat="1" ht="78.75" outlineLevel="1" x14ac:dyDescent="0.25">
      <c r="A468" s="32" t="s">
        <v>930</v>
      </c>
      <c r="B468" s="32" t="s">
        <v>931</v>
      </c>
      <c r="C468" s="34" t="s">
        <v>932</v>
      </c>
      <c r="D468" s="32" t="s">
        <v>80</v>
      </c>
      <c r="E468" s="28">
        <f>'[1]COMBATE A INCÊNDIO'!C34</f>
        <v>3</v>
      </c>
      <c r="F468" s="50">
        <v>1306.3900000000001</v>
      </c>
      <c r="G468" s="36">
        <f t="shared" si="104"/>
        <v>1655.58</v>
      </c>
      <c r="H468" s="37">
        <f t="shared" si="105"/>
        <v>4966.74</v>
      </c>
    </row>
    <row r="469" spans="1:8" s="13" customFormat="1" ht="31.5" outlineLevel="1" x14ac:dyDescent="0.25">
      <c r="A469" s="32" t="s">
        <v>933</v>
      </c>
      <c r="B469" s="32" t="s">
        <v>934</v>
      </c>
      <c r="C469" s="34" t="s">
        <v>935</v>
      </c>
      <c r="D469" s="32" t="s">
        <v>80</v>
      </c>
      <c r="E469" s="28">
        <f>'[1]COMBATE A INCÊNDIO'!C25</f>
        <v>2</v>
      </c>
      <c r="F469" s="50">
        <v>2733.04</v>
      </c>
      <c r="G469" s="36">
        <f t="shared" si="104"/>
        <v>3463.58</v>
      </c>
      <c r="H469" s="37">
        <f t="shared" si="105"/>
        <v>6927.16</v>
      </c>
    </row>
    <row r="470" spans="1:8" s="13" customFormat="1" outlineLevel="1" x14ac:dyDescent="0.25">
      <c r="A470" s="32"/>
      <c r="B470" s="38"/>
      <c r="C470" s="39" t="s">
        <v>48</v>
      </c>
      <c r="D470" s="38"/>
      <c r="E470" s="40"/>
      <c r="F470" s="41"/>
      <c r="G470" s="42"/>
      <c r="H470" s="43">
        <f>SUM(H448:H469)</f>
        <v>33644.149999999994</v>
      </c>
    </row>
    <row r="471" spans="1:8" s="13" customFormat="1" outlineLevel="1" x14ac:dyDescent="0.25">
      <c r="A471" s="49" t="s">
        <v>936</v>
      </c>
      <c r="B471" s="26"/>
      <c r="C471" s="27" t="s">
        <v>937</v>
      </c>
      <c r="D471" s="26"/>
      <c r="E471" s="28"/>
      <c r="F471" s="29"/>
      <c r="G471" s="36"/>
      <c r="H471" s="37"/>
    </row>
    <row r="472" spans="1:8" s="13" customFormat="1" outlineLevel="1" x14ac:dyDescent="0.25">
      <c r="A472" s="26" t="s">
        <v>938</v>
      </c>
      <c r="B472" s="32"/>
      <c r="C472" s="27" t="s">
        <v>939</v>
      </c>
      <c r="D472" s="32"/>
      <c r="E472" s="28"/>
      <c r="F472" s="50"/>
      <c r="G472" s="36"/>
      <c r="H472" s="37"/>
    </row>
    <row r="473" spans="1:8" s="13" customFormat="1" ht="31.5" outlineLevel="1" x14ac:dyDescent="0.25">
      <c r="A473" s="32" t="s">
        <v>940</v>
      </c>
      <c r="B473" s="32" t="s">
        <v>941</v>
      </c>
      <c r="C473" s="34" t="s">
        <v>942</v>
      </c>
      <c r="D473" s="32" t="s">
        <v>80</v>
      </c>
      <c r="E473" s="28">
        <f>'[1]COMBATE A INCÊNDIO'!C36</f>
        <v>1</v>
      </c>
      <c r="F473" s="50">
        <v>28600</v>
      </c>
      <c r="G473" s="36">
        <f t="shared" ref="G473" si="106">TRUNC(F473*(1+$E$2),2)</f>
        <v>36244.78</v>
      </c>
      <c r="H473" s="37">
        <f t="shared" ref="H473" si="107">TRUNC((G473*E473),2)</f>
        <v>36244.78</v>
      </c>
    </row>
    <row r="474" spans="1:8" s="13" customFormat="1" outlineLevel="1" x14ac:dyDescent="0.25">
      <c r="A474" s="32"/>
      <c r="B474" s="38"/>
      <c r="C474" s="39" t="s">
        <v>48</v>
      </c>
      <c r="D474" s="38"/>
      <c r="E474" s="40"/>
      <c r="F474" s="41"/>
      <c r="G474" s="42"/>
      <c r="H474" s="43">
        <f>SUM(H473:H473)</f>
        <v>36244.78</v>
      </c>
    </row>
    <row r="475" spans="1:8" s="13" customFormat="1" outlineLevel="1" x14ac:dyDescent="0.25">
      <c r="A475" s="49" t="s">
        <v>943</v>
      </c>
      <c r="B475" s="26"/>
      <c r="C475" s="27" t="s">
        <v>944</v>
      </c>
      <c r="D475" s="26"/>
      <c r="E475" s="28"/>
      <c r="F475" s="29"/>
      <c r="G475" s="36"/>
      <c r="H475" s="37"/>
    </row>
    <row r="476" spans="1:8" s="13" customFormat="1" ht="63" outlineLevel="1" x14ac:dyDescent="0.25">
      <c r="A476" s="32" t="s">
        <v>945</v>
      </c>
      <c r="B476" s="33">
        <v>89168</v>
      </c>
      <c r="C476" s="34" t="s">
        <v>109</v>
      </c>
      <c r="D476" s="32" t="s">
        <v>57</v>
      </c>
      <c r="E476" s="28">
        <f>'[1]COMBATE A INCÊNDIO'!C60</f>
        <v>15.9</v>
      </c>
      <c r="F476" s="50">
        <v>66.87</v>
      </c>
      <c r="G476" s="36">
        <f t="shared" ref="G476:G484" si="108">TRUNC(F476*(1+$E$2),2)</f>
        <v>84.74</v>
      </c>
      <c r="H476" s="37">
        <f t="shared" ref="H476:H484" si="109">TRUNC((G476*E476),2)</f>
        <v>1347.36</v>
      </c>
    </row>
    <row r="477" spans="1:8" s="13" customFormat="1" ht="63" outlineLevel="1" x14ac:dyDescent="0.25">
      <c r="A477" s="32" t="s">
        <v>946</v>
      </c>
      <c r="B477" s="33">
        <v>87894</v>
      </c>
      <c r="C477" s="34" t="s">
        <v>947</v>
      </c>
      <c r="D477" s="32" t="s">
        <v>57</v>
      </c>
      <c r="E477" s="28">
        <f>'[1]COMBATE A INCÊNDIO'!C61</f>
        <v>31.8</v>
      </c>
      <c r="F477" s="50">
        <v>4.53</v>
      </c>
      <c r="G477" s="36">
        <f t="shared" si="108"/>
        <v>5.74</v>
      </c>
      <c r="H477" s="37">
        <f t="shared" si="109"/>
        <v>182.53</v>
      </c>
    </row>
    <row r="478" spans="1:8" s="13" customFormat="1" ht="78.75" outlineLevel="1" x14ac:dyDescent="0.25">
      <c r="A478" s="32" t="s">
        <v>948</v>
      </c>
      <c r="B478" s="33">
        <v>89173</v>
      </c>
      <c r="C478" s="34" t="s">
        <v>176</v>
      </c>
      <c r="D478" s="32" t="s">
        <v>57</v>
      </c>
      <c r="E478" s="28">
        <f>'[1]COMBATE A INCÊNDIO'!C62</f>
        <v>31.8</v>
      </c>
      <c r="F478" s="50">
        <v>24.25</v>
      </c>
      <c r="G478" s="36">
        <f t="shared" si="108"/>
        <v>30.73</v>
      </c>
      <c r="H478" s="37">
        <f t="shared" si="109"/>
        <v>977.21</v>
      </c>
    </row>
    <row r="479" spans="1:8" s="13" customFormat="1" ht="31.5" outlineLevel="1" x14ac:dyDescent="0.25">
      <c r="A479" s="32" t="s">
        <v>949</v>
      </c>
      <c r="B479" s="33">
        <v>94218</v>
      </c>
      <c r="C479" s="34" t="s">
        <v>950</v>
      </c>
      <c r="D479" s="32" t="s">
        <v>57</v>
      </c>
      <c r="E479" s="28">
        <f>'[1]COMBATE A INCÊNDIO'!C63</f>
        <v>5</v>
      </c>
      <c r="F479" s="50">
        <v>77.430000000000007</v>
      </c>
      <c r="G479" s="36">
        <f t="shared" si="108"/>
        <v>98.12</v>
      </c>
      <c r="H479" s="37">
        <f t="shared" si="109"/>
        <v>490.6</v>
      </c>
    </row>
    <row r="480" spans="1:8" ht="47.25" outlineLevel="2" x14ac:dyDescent="0.25">
      <c r="A480" s="32" t="s">
        <v>951</v>
      </c>
      <c r="B480" s="33">
        <v>94992</v>
      </c>
      <c r="C480" s="34" t="s">
        <v>952</v>
      </c>
      <c r="D480" s="32" t="s">
        <v>57</v>
      </c>
      <c r="E480" s="28">
        <f>'[1]COMBATE A INCÊNDIO'!C64</f>
        <v>5</v>
      </c>
      <c r="F480" s="50">
        <v>64.2</v>
      </c>
      <c r="G480" s="36">
        <f t="shared" si="108"/>
        <v>81.36</v>
      </c>
      <c r="H480" s="37">
        <f t="shared" si="109"/>
        <v>406.8</v>
      </c>
    </row>
    <row r="481" spans="1:9" ht="63" outlineLevel="2" x14ac:dyDescent="0.25">
      <c r="A481" s="32" t="s">
        <v>953</v>
      </c>
      <c r="B481" s="33">
        <v>92566</v>
      </c>
      <c r="C481" s="34" t="s">
        <v>954</v>
      </c>
      <c r="D481" s="32" t="s">
        <v>57</v>
      </c>
      <c r="E481" s="28">
        <f>'[1]COMBATE A INCÊNDIO'!C65</f>
        <v>5</v>
      </c>
      <c r="F481" s="50">
        <v>11.47</v>
      </c>
      <c r="G481" s="36">
        <f t="shared" si="108"/>
        <v>14.53</v>
      </c>
      <c r="H481" s="37">
        <f t="shared" si="109"/>
        <v>72.650000000000006</v>
      </c>
    </row>
    <row r="482" spans="1:9" ht="31.5" outlineLevel="2" x14ac:dyDescent="0.25">
      <c r="A482" s="32" t="s">
        <v>955</v>
      </c>
      <c r="B482" s="33" t="s">
        <v>956</v>
      </c>
      <c r="C482" s="34" t="s">
        <v>957</v>
      </c>
      <c r="D482" s="32" t="s">
        <v>80</v>
      </c>
      <c r="E482" s="28">
        <f>'[1]COMBATE A INCÊNDIO'!C66</f>
        <v>1</v>
      </c>
      <c r="F482" s="50">
        <v>1433.14</v>
      </c>
      <c r="G482" s="36">
        <f t="shared" si="108"/>
        <v>1816.21</v>
      </c>
      <c r="H482" s="37">
        <f t="shared" si="109"/>
        <v>1816.21</v>
      </c>
    </row>
    <row r="483" spans="1:9" ht="63" outlineLevel="2" x14ac:dyDescent="0.25">
      <c r="A483" s="32" t="s">
        <v>958</v>
      </c>
      <c r="B483" s="33">
        <v>94787</v>
      </c>
      <c r="C483" s="34" t="s">
        <v>549</v>
      </c>
      <c r="D483" s="32" t="s">
        <v>80</v>
      </c>
      <c r="E483" s="28">
        <f>'[1]COMBATE A INCÊNDIO'!C69</f>
        <v>1</v>
      </c>
      <c r="F483" s="50">
        <v>43.95</v>
      </c>
      <c r="G483" s="36">
        <f t="shared" si="108"/>
        <v>55.69</v>
      </c>
      <c r="H483" s="37">
        <f t="shared" si="109"/>
        <v>55.69</v>
      </c>
    </row>
    <row r="484" spans="1:9" ht="31.5" outlineLevel="2" x14ac:dyDescent="0.25">
      <c r="A484" s="32" t="s">
        <v>959</v>
      </c>
      <c r="B484" s="33">
        <v>100701</v>
      </c>
      <c r="C484" s="34" t="s">
        <v>960</v>
      </c>
      <c r="D484" s="32" t="s">
        <v>57</v>
      </c>
      <c r="E484" s="28">
        <f>'[1]COMBATE A INCÊNDIO'!C67</f>
        <v>1.47</v>
      </c>
      <c r="F484" s="50">
        <v>477.9</v>
      </c>
      <c r="G484" s="36">
        <f t="shared" si="108"/>
        <v>605.64</v>
      </c>
      <c r="H484" s="37">
        <f t="shared" si="109"/>
        <v>890.29</v>
      </c>
      <c r="I484" s="13"/>
    </row>
    <row r="485" spans="1:9" outlineLevel="2" x14ac:dyDescent="0.25">
      <c r="A485" s="51"/>
      <c r="B485" s="38"/>
      <c r="C485" s="39" t="s">
        <v>48</v>
      </c>
      <c r="D485" s="38"/>
      <c r="E485" s="40"/>
      <c r="F485" s="41"/>
      <c r="G485" s="42"/>
      <c r="H485" s="43">
        <f>SUM(H476:H484)</f>
        <v>6239.34</v>
      </c>
    </row>
    <row r="486" spans="1:9" outlineLevel="2" x14ac:dyDescent="0.25">
      <c r="A486" s="18"/>
      <c r="B486" s="18"/>
      <c r="C486" s="44" t="s">
        <v>961</v>
      </c>
      <c r="D486" s="44"/>
      <c r="E486" s="44"/>
      <c r="F486" s="44"/>
      <c r="G486" s="52"/>
      <c r="H486" s="53">
        <f>SUM(H485,H474,H470,H445,H442,H439)</f>
        <v>84727.54</v>
      </c>
    </row>
    <row r="487" spans="1:9" outlineLevel="2" x14ac:dyDescent="0.25">
      <c r="A487" s="18"/>
      <c r="B487" s="18"/>
      <c r="C487" s="74" t="s">
        <v>962</v>
      </c>
      <c r="D487" s="18"/>
      <c r="E487" s="75"/>
      <c r="F487" s="76"/>
      <c r="G487" s="52"/>
      <c r="H487" s="53">
        <f>SUM(H486,H431,H356,H271,H184,H169,H47,H22)</f>
        <v>3747845.78</v>
      </c>
    </row>
    <row r="488" spans="1:9" outlineLevel="2" x14ac:dyDescent="0.25">
      <c r="A488" s="77" t="str">
        <f>[2]!VExtenso(H487)</f>
        <v>três milhões, setecentos e quarenta e sete mil, oitocentos e quarenta e cinco reais e setenta e oito centavos</v>
      </c>
      <c r="B488" s="78"/>
      <c r="C488" s="78"/>
      <c r="D488" s="78"/>
      <c r="E488" s="78"/>
      <c r="F488" s="78"/>
      <c r="G488" s="78"/>
      <c r="H488" s="78"/>
    </row>
    <row r="489" spans="1:9" outlineLevel="2" x14ac:dyDescent="0.25">
      <c r="I489" s="13"/>
    </row>
    <row r="490" spans="1:9" outlineLevel="2" x14ac:dyDescent="0.25"/>
    <row r="491" spans="1:9" outlineLevel="2" x14ac:dyDescent="0.25">
      <c r="A491" s="13"/>
      <c r="B491" s="13"/>
      <c r="C491" s="83"/>
      <c r="D491" s="13"/>
      <c r="E491" s="68"/>
      <c r="F491" s="13"/>
      <c r="G491" s="84"/>
      <c r="H491" s="13"/>
    </row>
    <row r="492" spans="1:9" s="13" customFormat="1" outlineLevel="1" x14ac:dyDescent="0.25">
      <c r="A492" s="21"/>
      <c r="B492" s="21"/>
      <c r="D492" s="21"/>
      <c r="E492" s="79"/>
      <c r="F492" s="80"/>
      <c r="G492" s="81"/>
      <c r="H492" s="82"/>
    </row>
    <row r="493" spans="1:9" outlineLevel="2" x14ac:dyDescent="0.25"/>
    <row r="494" spans="1:9" outlineLevel="2" x14ac:dyDescent="0.25"/>
    <row r="495" spans="1:9" outlineLevel="2" x14ac:dyDescent="0.25"/>
    <row r="496" spans="1:9" outlineLevel="2" x14ac:dyDescent="0.25"/>
    <row r="497" spans="1:8" outlineLevel="2" x14ac:dyDescent="0.25"/>
    <row r="498" spans="1:8" outlineLevel="2" x14ac:dyDescent="0.25"/>
    <row r="499" spans="1:8" outlineLevel="2" x14ac:dyDescent="0.25"/>
    <row r="500" spans="1:8" s="13" customFormat="1" outlineLevel="1" x14ac:dyDescent="0.25">
      <c r="A500" s="21"/>
      <c r="B500" s="21"/>
      <c r="D500" s="21"/>
      <c r="E500" s="79"/>
      <c r="F500" s="80"/>
      <c r="G500" s="81"/>
      <c r="H500" s="82"/>
    </row>
  </sheetData>
  <mergeCells count="20">
    <mergeCell ref="C486:F486"/>
    <mergeCell ref="A488:H488"/>
    <mergeCell ref="C271:F271"/>
    <mergeCell ref="C272:E272"/>
    <mergeCell ref="C356:F356"/>
    <mergeCell ref="C357:E357"/>
    <mergeCell ref="C431:F431"/>
    <mergeCell ref="C432:E432"/>
    <mergeCell ref="C47:F47"/>
    <mergeCell ref="C48:E48"/>
    <mergeCell ref="C169:F169"/>
    <mergeCell ref="C170:E170"/>
    <mergeCell ref="C184:F184"/>
    <mergeCell ref="C185:E185"/>
    <mergeCell ref="B1:H1"/>
    <mergeCell ref="A4:H4"/>
    <mergeCell ref="A5:H5"/>
    <mergeCell ref="C7:E7"/>
    <mergeCell ref="C22:F22"/>
    <mergeCell ref="C23:E23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Footer xml:space="preserve">&amp;C&amp;9&amp;K00-048&amp;P / &amp;N&amp;R&amp;7&amp;K00-048&amp;A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Jose Correa de Magalhães</dc:creator>
  <cp:lastModifiedBy>Vinicius Jose Correa de Magalhães</cp:lastModifiedBy>
  <dcterms:created xsi:type="dcterms:W3CDTF">2020-11-19T14:57:52Z</dcterms:created>
  <dcterms:modified xsi:type="dcterms:W3CDTF">2020-11-19T14:58:30Z</dcterms:modified>
</cp:coreProperties>
</file>